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285" windowWidth="16605" windowHeight="9255" activeTab="0"/>
  </bookViews>
  <sheets>
    <sheet name="Hoja1" sheetId="1" r:id="rId1"/>
    <sheet name="Hoja2" sheetId="2" r:id="rId2"/>
    <sheet name="Hoja3" sheetId="3" r:id="rId3"/>
  </sheets>
  <definedNames>
    <definedName name="Z_06018C73_E721_4D7B_B31F_CE692AC8811D_.wvu.FilterData" localSheetId="0" hidden="1">'Hoja1'!$A$7:$T$71</definedName>
    <definedName name="Z_09C76A30_EAEE_4FB6_AA7B_B2BDDAFA57E6_.wvu.FilterData" localSheetId="0" hidden="1">'Hoja1'!$A$7:$T$71</definedName>
    <definedName name="Z_09D5412D_B3CA_4576_870B_CC4B5BFDA660_.wvu.FilterData" localSheetId="0" hidden="1">'Hoja1'!$A$7:$T$71</definedName>
    <definedName name="Z_1545449A_9BC0_47D5_9F58_147630EFDEA9_.wvu.FilterData" localSheetId="0" hidden="1">'Hoja1'!$A$7:$T$71</definedName>
    <definedName name="Z_242298FE_2AF4_4460_B1DB_10BABAA7F8F2_.wvu.FilterData" localSheetId="0" hidden="1">'Hoja1'!$A$7:$T$71</definedName>
    <definedName name="Z_3D10FCA2_CBD0_4E72_837D_E1A8220D7678_.wvu.FilterData" localSheetId="0" hidden="1">'Hoja1'!$A$7:$T$71</definedName>
    <definedName name="Z_4196B48F_9090_4A40_AECF_BF9BDE728321_.wvu.FilterData" localSheetId="0" hidden="1">'Hoja1'!$A$7:$T$71</definedName>
    <definedName name="Z_485CC6B9_4B27_48F7_8107_49F45D63967C_.wvu.FilterData" localSheetId="0" hidden="1">'Hoja1'!$A$7:$T$71</definedName>
    <definedName name="Z_4B67E362_B9A2_490A_B36A_DA794D490387_.wvu.FilterData" localSheetId="0" hidden="1">'Hoja1'!$A$7:$T$71</definedName>
    <definedName name="Z_4DB8E9D4_CEDC_4994_BC6D_92107C31DF68_.wvu.FilterData" localSheetId="0" hidden="1">'Hoja1'!$A$7:$T$71</definedName>
    <definedName name="Z_541E1825_F624_47DD_9AE9_F7A03F1CB817_.wvu.Cols" localSheetId="0" hidden="1">'Hoja1'!$T:$Z</definedName>
    <definedName name="Z_541E1825_F624_47DD_9AE9_F7A03F1CB817_.wvu.Rows" localSheetId="0" hidden="1">'Hoja1'!$143:$146</definedName>
    <definedName name="Z_565E9282_0673_4E7C_8CA1_E8406A618D5E_.wvu.FilterData" localSheetId="0" hidden="1">'Hoja1'!$A$7:$T$71</definedName>
    <definedName name="Z_580C9603_9842_4202_8D66_07796E4D20F8_.wvu.FilterData" localSheetId="0" hidden="1">'Hoja1'!$A$7:$T$71</definedName>
    <definedName name="Z_5ADFA168_E3CC_4595_9388_DB46C30EC0BF_.wvu.FilterData" localSheetId="0" hidden="1">'Hoja1'!$A$7:$T$71</definedName>
    <definedName name="Z_5E0901C1_BB81_449B_AEC8_C3A92BFD8DF1_.wvu.FilterData" localSheetId="0" hidden="1">'Hoja1'!$A$7:$T$71</definedName>
    <definedName name="Z_629F62D2_E21F_4E21_969B_E02D38DA9826_.wvu.FilterData" localSheetId="0" hidden="1">'Hoja1'!$A$7:$T$71</definedName>
    <definedName name="Z_725F14F5_3868_44CC_8039_3A15E57F0B9A_.wvu.FilterData" localSheetId="0" hidden="1">'Hoja1'!$A$7:$T$71</definedName>
    <definedName name="Z_96070362_A24E_4895_BC49_44B557EFC4D9_.wvu.FilterData" localSheetId="0" hidden="1">'Hoja1'!$A$7:$T$71</definedName>
    <definedName name="Z_9628B76A_33A9_4852_90E8_74B38DEA736C_.wvu.FilterData" localSheetId="0" hidden="1">'Hoja1'!$A$7:$T$71</definedName>
    <definedName name="Z_96F83C31_6E96_4C70_B43C_B01E575A133D_.wvu.FilterData" localSheetId="0" hidden="1">'Hoja1'!$A$7:$T$71</definedName>
    <definedName name="Z_993610B1_A0A6_4ECF_84B5_75005CD03B6F_.wvu.FilterData" localSheetId="0" hidden="1">'Hoja1'!$A$7:$T$71</definedName>
    <definedName name="Z_A4143E52_ECD7_4A01_AAE9_F2DDB2F4D957_.wvu.FilterData" localSheetId="0" hidden="1">'Hoja1'!$A$7:$T$71</definedName>
    <definedName name="Z_A505621F_94DD_43EE_9D9B_FFAC0659762A_.wvu.FilterData" localSheetId="0" hidden="1">'Hoja1'!$A$7:$T$71</definedName>
    <definedName name="Z_A69EF8AA_F708_479F_A836_CD2FD22015D9_.wvu.FilterData" localSheetId="0" hidden="1">'Hoja1'!$A$7:$T$71</definedName>
    <definedName name="Z_B1454236_C4A5_4B1D_9659_CE71AA3F3327_.wvu.FilterData" localSheetId="0" hidden="1">'Hoja1'!$A$7:$T$71</definedName>
    <definedName name="Z_CAECB5AC_311A_4CAC_B515_76FC7F428E86_.wvu.FilterData" localSheetId="0" hidden="1">'Hoja1'!$A$7:$T$71</definedName>
    <definedName name="Z_DF876BDA_F7A1_4C48_8B1A_7C2E6A57A59A_.wvu.FilterData" localSheetId="0" hidden="1">'Hoja1'!$A$7:$T$71</definedName>
    <definedName name="Z_F4C3943A_F4AF_4BE0_A63B_4C9F446AEDA9_.wvu.FilterData" localSheetId="0" hidden="1">'Hoja1'!$A$7:$T$71</definedName>
    <definedName name="Z_F57FCA58_AF7B_4315_BC93_CAFA2D785F45_.wvu.FilterData" localSheetId="0" hidden="1">'Hoja1'!$A$7:$T$71</definedName>
  </definedNames>
  <calcPr fullCalcOnLoad="1"/>
</workbook>
</file>

<file path=xl/sharedStrings.xml><?xml version="1.0" encoding="utf-8"?>
<sst xmlns="http://schemas.openxmlformats.org/spreadsheetml/2006/main" count="941" uniqueCount="366">
  <si>
    <t>(No. de propuestas evaluadas /No. de propuestas recibidas)*100</t>
  </si>
  <si>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</si>
  <si>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</si>
  <si>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</si>
  <si>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</si>
  <si>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</si>
  <si>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</si>
  <si>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</si>
  <si>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</si>
  <si>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</si>
  <si>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</si>
  <si>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</si>
  <si>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</si>
  <si>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</si>
  <si>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</si>
  <si>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</si>
  <si>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</si>
  <si>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 META (Resultado /meta *100) </t>
  </si>
  <si>
    <t xml:space="preserve">RANGO EN QUE SE UBICA EL RESULTADO </t>
  </si>
  <si>
    <t>ANALISIS DEL INDICADOR</t>
  </si>
  <si>
    <t>PROCESO</t>
  </si>
  <si>
    <t>PAGINA 1 DE 1</t>
  </si>
  <si>
    <t>&lt;50%</t>
  </si>
  <si>
    <t>&gt;=50% y  ; &lt;70</t>
  </si>
  <si>
    <t>&gt;=70%  y &lt;95%</t>
  </si>
  <si>
    <t>&gt;=95% y &lt;=100%</t>
  </si>
  <si>
    <t>FRECUENCIA DE MEDICIÓN</t>
  </si>
  <si>
    <t>MATRIZ AGREGADA DE INDICADORES  POR PROCESO</t>
  </si>
  <si>
    <t>CODIGO:  PEMYMOPSFO04</t>
  </si>
  <si>
    <t>DIRECCIONAMIENTO ESTRATEGICO</t>
  </si>
  <si>
    <t>EFICACIA</t>
  </si>
  <si>
    <t>PDES02</t>
  </si>
  <si>
    <t>PORCENTUAL</t>
  </si>
  <si>
    <t>SEMESTRAL</t>
  </si>
  <si>
    <t>EFICIENCIA</t>
  </si>
  <si>
    <t>PDES03</t>
  </si>
  <si>
    <t>TRIMESTRAL</t>
  </si>
  <si>
    <t>PDES01</t>
  </si>
  <si>
    <t>OPORTUNIDAD EN LA ENTREGA DE INFORMES</t>
  </si>
  <si>
    <t>PDES04</t>
  </si>
  <si>
    <t>ATENCION AL USUARIO</t>
  </si>
  <si>
    <t>GESTIÓN DE SERVICIOS DE SALUD</t>
  </si>
  <si>
    <t>GESTIÓN DE PRESTACIONES ECONOMICAS</t>
  </si>
  <si>
    <t>GESTIÓN DE BIENES TRANSFERIDOS</t>
  </si>
  <si>
    <t>LEGALIZACION DE BIENES INMUEBLES  TRANSFERIDOS</t>
  </si>
  <si>
    <t>COMERCIALIZACION DE  BIENES INMUEBLES TRANSFERIDOS</t>
  </si>
  <si>
    <t>Porcentual</t>
  </si>
  <si>
    <t>100%</t>
  </si>
  <si>
    <t>SANEAMIENTO DE BIENES INSTRAFERIBLES</t>
  </si>
  <si>
    <t>Porcentaje de saneamiento de Bienes Inmuebles intransferibles.</t>
  </si>
  <si>
    <t>COMERCIALIZACION DE BIENES MUEBLES TRANSFERIDOS</t>
  </si>
  <si>
    <t>GESTIÓN DE SERVICIOS ADMINISTRATIVOS</t>
  </si>
  <si>
    <t>ADQUISICION DE BIENES Y SERVICIOS</t>
  </si>
  <si>
    <t>porcentual</t>
  </si>
  <si>
    <t xml:space="preserve">INVENTARIO DE BIENES </t>
  </si>
  <si>
    <t>(No. de items verificados/ No. total de items registrados en el programa financiero SAFIX)*100</t>
  </si>
  <si>
    <t>VENTA DE ELEMENTOS INSERVIBLES</t>
  </si>
  <si>
    <t>(Valor recaudo de bienes inservibles vendidos / Valor total de bienes muebles ) *100</t>
  </si>
  <si>
    <t xml:space="preserve">BIENES DESTRUIDOS O INCINERADOS </t>
  </si>
  <si>
    <t>(Valor de bienes dados de baja por destrucción  e incineración / Valor de total de bienes muebles obsoletos)*100</t>
  </si>
  <si>
    <t>OPORTUNIDAD EN LAS RESPUESTA A SOLICITUD DE REQUERIMIENTOS</t>
  </si>
  <si>
    <t>(No. de solicitudes atendidas oportunamente / No. total de solicitudes recibidas)*100</t>
  </si>
  <si>
    <t>GESTION DE COMPRAS Y CONTRATACION</t>
  </si>
  <si>
    <t>CALIFICACION DE PROVEEDORES</t>
  </si>
  <si>
    <t>(No. de proveedores con calificación satisfactoria/No. total de proveedores evaluados) *100</t>
  </si>
  <si>
    <t>PORCENTAJE</t>
  </si>
  <si>
    <t>ESTUDIOS DE PROPUESTAS</t>
  </si>
  <si>
    <t>(No. de contratos ejecutados en los  términos  de tiempo acordados/ total de contratos ejecutados)</t>
  </si>
  <si>
    <t>(No. de compras realizadas en el semestre/ No. de compras programadas en el semestre).</t>
  </si>
  <si>
    <t>REVISION DOCUMENTAL DE CONTRATOS</t>
  </si>
  <si>
    <t>GESTIÓN DE TALENTO HUMANO</t>
  </si>
  <si>
    <t>NOVEDAD DE PERSONAL TRAMITADAS EN  TÉRMINOS</t>
  </si>
  <si>
    <t xml:space="preserve"> (No. total de novedades de personal  tramitadas /   No. de solicitudes de novedades presentadas en el periodo)*100</t>
  </si>
  <si>
    <t>LIQUIDACION DE NOMINA</t>
  </si>
  <si>
    <t>(No. total de nominas liquidadas en las fechas establecidas /  No total de nominas requeridas)*100</t>
  </si>
  <si>
    <t>IMPACTO DE CAPACITACIONES</t>
  </si>
  <si>
    <t>(No. de funcionarios que apliquen la capacitación en el desempeño del cargo/No. total de funcionarios capacitados)*100</t>
  </si>
  <si>
    <t xml:space="preserve">PORCENTUAL </t>
  </si>
  <si>
    <t>ADMINISTRACIÓN DEL TALENTO HUMANO</t>
  </si>
  <si>
    <t>No. de informes elaborados oportunamente / No de informes a elaborar</t>
  </si>
  <si>
    <t>EVALUACIÓN DEL DESEMPEÑO</t>
  </si>
  <si>
    <t>(No de productos ejecutados en el periodo / No. de productos programados en el periodo)*100</t>
  </si>
  <si>
    <t>INDUCCIÓN DE PERSONAL</t>
  </si>
  <si>
    <t>PGTH07</t>
  </si>
  <si>
    <t>CERTIFICACIONES EXPEDIDAS</t>
  </si>
  <si>
    <t>GESTION DE RECURSOS FINANCIEROS</t>
  </si>
  <si>
    <t>PGRF01</t>
  </si>
  <si>
    <t>PGRF02</t>
  </si>
  <si>
    <t>PGRF04</t>
  </si>
  <si>
    <t>INVERSIONES FORZOSAS</t>
  </si>
  <si>
    <t>(Valor de inversiones forzosas/ Valor de los recursos a invertir)*100.</t>
  </si>
  <si>
    <t>PGRF05</t>
  </si>
  <si>
    <t>GESTIÓN DE COBRO</t>
  </si>
  <si>
    <t>COBRO CUOTAS PARTES</t>
  </si>
  <si>
    <t>COBRO A MOROSOS DEL SGSSS</t>
  </si>
  <si>
    <t>ASISTENCIA JURIDICA</t>
  </si>
  <si>
    <t>ATENCION A DEMANDAS</t>
  </si>
  <si>
    <t>GESTIÓN DOCUMENTAL</t>
  </si>
  <si>
    <t>PGDO02</t>
  </si>
  <si>
    <t>PGDO03</t>
  </si>
  <si>
    <t xml:space="preserve"> NOTIFICACION DE RESOLUCIONES </t>
  </si>
  <si>
    <t>PGDO04</t>
  </si>
  <si>
    <t>CONSULTA Y/O PRESTAMO DE DOCUMENTOS</t>
  </si>
  <si>
    <t>GESTION DE TIC`S</t>
  </si>
  <si>
    <t>MANTENIMIENTO DE EQUIPOS</t>
  </si>
  <si>
    <t>(No Mantenimiento de equipos de computo realizado/No de mantenimientos programados)*100</t>
  </si>
  <si>
    <t>SOPORTE TECNICO</t>
  </si>
  <si>
    <t>(No de solicitudes de asesorias y soporte técnico atendidas/No de solicitudes recibidas)*100</t>
  </si>
  <si>
    <t>SEGUIMIENTO A CONTRATOS</t>
  </si>
  <si>
    <t>(No de contratos informáticos supervisados con informes de auditoria/Total contratos informaticos en ejecución)*100</t>
  </si>
  <si>
    <t>PUBLICACION DE INFORMACION EN MEDIOS ELECTRONICOS</t>
  </si>
  <si>
    <t>(No de solicitudes de publicación en medios electrónicos atendidas/ No de solicitudesde publicacionrecibidas)*100</t>
  </si>
  <si>
    <t>MEDICIÓN Y MEJORA</t>
  </si>
  <si>
    <t>PMYM01</t>
  </si>
  <si>
    <t>PMYM02</t>
  </si>
  <si>
    <t>EFECTIVIDAD</t>
  </si>
  <si>
    <t>SEGUIMIENTO Y EVALUACIÓN INDEPENDIENTE</t>
  </si>
  <si>
    <t>EFICIIENCIA</t>
  </si>
  <si>
    <t>ADMINISTRACION DE LA INFORMACION FINANCIERA</t>
  </si>
  <si>
    <t>(Número de informes presentados/ Número de informes programados)*100</t>
  </si>
  <si>
    <t xml:space="preserve">SEMESTRAL </t>
  </si>
  <si>
    <t>CONTROL DE TRANSACCIONES FINANCIERAS</t>
  </si>
  <si>
    <t>OPORTUNIDAD EN EL PAGO</t>
  </si>
  <si>
    <t>(Valor total de los pagos realizados en el periodo / Valor  total de las obligaciones tramitadas  en el periodo)*100</t>
  </si>
  <si>
    <t>NIVEL DE EJECUCIÓN DEL PAC</t>
  </si>
  <si>
    <t>(Valor total de pagos realizados    mensualmente con cargo al PAC asignado / Valor  total del PAC asignado) *100</t>
  </si>
  <si>
    <t xml:space="preserve">DEPURACIÓN DE CUENTAS CONTABLES </t>
  </si>
  <si>
    <t>(No.  Total de cuentas  depuradas durante el periodo / Total de cuentas programadas  para ser depuradas  dentro del periodo )*100</t>
  </si>
  <si>
    <t>PGTS01</t>
  </si>
  <si>
    <t>PGTS03</t>
  </si>
  <si>
    <t>PGTS04</t>
  </si>
  <si>
    <t>PGTS02</t>
  </si>
  <si>
    <t>(Nro de bienes inmuebles ofertados/ Nro. de bienes inmuebles programados para comercializar)*100.</t>
  </si>
  <si>
    <t>EFICIENCIA EN EL TRAMITE DE PRESTACIONES ECONÓMICAS - FERROCARRILES</t>
  </si>
  <si>
    <t>PGPE01</t>
  </si>
  <si>
    <t>(No. de prestaciones económicas reconocidas en términos de oportunidad / No. total de solicitudes  de prestaciones económicas recibidas)*100</t>
  </si>
  <si>
    <t>PGPE02</t>
  </si>
  <si>
    <t>APLICACIÓN DE NOVEDADES DE NÓMINA - FERROCARRILES</t>
  </si>
  <si>
    <t>CUMPLIMIENTO PROCESO DE COMPENSACIÓN</t>
  </si>
  <si>
    <t>OPORTUNIDAD EN EL TRAMITE DE NOVEDADES DE AFILIACIÓN</t>
  </si>
  <si>
    <t>(Nº de novedades de afiliación aplicadas en términos de oportunidad / Nº de novedades  recibidas)*100</t>
  </si>
  <si>
    <t xml:space="preserve">REGISTRO DE PLANILLAS  INTEGRADAS DE LIQUIDACION DE APORTES -  PILA  </t>
  </si>
  <si>
    <t>(Nº de planilllas tramitadas  /       Nº de  planillas recibidas durante el periodo)*100</t>
  </si>
  <si>
    <t>OPORTUNIDAD EN EL TRAMITE DE VALORACIONES MÉDICAS</t>
  </si>
  <si>
    <t xml:space="preserve">CUMPLIMIENTO PROGRAMA DE AUDITORIAS MEDICAS  </t>
  </si>
  <si>
    <t>(Nº de auditorias médicas realizadas /     No. de auditorias médicas programadas)*100</t>
  </si>
  <si>
    <t>PGSS01</t>
  </si>
  <si>
    <t>PGSS02</t>
  </si>
  <si>
    <t>PGSS05</t>
  </si>
  <si>
    <t>PGCB01</t>
  </si>
  <si>
    <t>PGCB02</t>
  </si>
  <si>
    <t>PGCB03</t>
  </si>
  <si>
    <t>PGCB04</t>
  </si>
  <si>
    <t>PGCB05</t>
  </si>
  <si>
    <t>PGCB06</t>
  </si>
  <si>
    <t>PAJU01</t>
  </si>
  <si>
    <t>EFICIENCIA EN LA EMISIÓN DE CONCEPTOS JURÍDICOS</t>
  </si>
  <si>
    <t>DIAS</t>
  </si>
  <si>
    <t>PAJU02</t>
  </si>
  <si>
    <t>PAJU03</t>
  </si>
  <si>
    <t>PAAU02</t>
  </si>
  <si>
    <t xml:space="preserve">OPORTUNIDAD EN LA EJECUCIÓN DE CONTRATOS                                                                    </t>
  </si>
  <si>
    <t>VERSION 3.0</t>
  </si>
  <si>
    <t>FECHA DE ACTUALIZACIÓN:  24 DE JUNIO DE 2010</t>
  </si>
  <si>
    <t>PAJU04</t>
  </si>
  <si>
    <t>PAJU05</t>
  </si>
  <si>
    <t>EXPEDIENTES AVOCADOS COBRO PERSUASIVO</t>
  </si>
  <si>
    <t>OPORTUNIDAD EN LA EXPEDICIÓN DE MANDAMIENTOS DE PAGO</t>
  </si>
  <si>
    <t>REVISIÓN DOCUMENTAL</t>
  </si>
  <si>
    <t>SEGUIMIENTO A PLANES INSTITUCIONALES</t>
  </si>
  <si>
    <t>(No. de seguimientos realizados a los planes institucionales / No total de planes  institucionales para ser evaluados) *100</t>
  </si>
  <si>
    <t>PROGRAMACIÓN PRESUPUESTAL</t>
  </si>
  <si>
    <t>(No. de productos ejecutados / No de productos programados)*100</t>
  </si>
  <si>
    <t>No. de certificaciones expedidas  en  término / No. total de certificaciones solicitadas</t>
  </si>
  <si>
    <t>CUMPLIMIENTO DEL PROGRAMA ANUAL DE AUDITORIAS</t>
  </si>
  <si>
    <t>PSEI01</t>
  </si>
  <si>
    <t>(Nº. de auditorias realizadas / Nº. de auditorias programadas) *100</t>
  </si>
  <si>
    <t>OPORTUNIDAD EN LA EJECUCIÓN DEL PROGRAMA ANUAL DE AUDITORIAS</t>
  </si>
  <si>
    <t>PSEI02</t>
  </si>
  <si>
    <t>PSEI03</t>
  </si>
  <si>
    <t>OPORTUNIDAD EN LA PRESENTACIÓN DE INFORMES DE AUDITORIA</t>
  </si>
  <si>
    <t>(Número de informes de auditoria presentados oportunamente / Número  de informes de auditoria realizados)*100</t>
  </si>
  <si>
    <t>(Número de auditorias realizadas oportunamente / Número  de auditorias realizadas)*100</t>
  </si>
  <si>
    <t>CUMPLIMIENTO DEL PROGRAMA DE CAPACITACIÓN EN ADMINISTRACIÓN DE ARCHIVOS</t>
  </si>
  <si>
    <t>PGSSS03</t>
  </si>
  <si>
    <t>PGSS04</t>
  </si>
  <si>
    <t>PGDO01</t>
  </si>
  <si>
    <t>Número de resoluciones notificadas en términos de ley / Número de resoluciones proferidas durante el periodo*100</t>
  </si>
  <si>
    <t>Semestral</t>
  </si>
  <si>
    <t>No. de capacitaciones realizadas / No. de capacitaciones programadas*100</t>
  </si>
  <si>
    <t>OPORTUNIDADAD EN  LA DISTRIBUCIÓN DE CORRESPONDENCIA</t>
  </si>
  <si>
    <t>Nº de documentos distribuidos dentro de las 6 horas siguientes a su radicación. / Nº de documentos radicados*100</t>
  </si>
  <si>
    <t>(Número de documentos suministrados/Número de solicitudes de consulta o prestamo recibidas)*100</t>
  </si>
  <si>
    <t>OPORTUNIDAD EN LA PRESENTACIÓN DE INFORMES Y REPORTES</t>
  </si>
  <si>
    <t>SEGUIMIENTO A LA ATENCIÓN DE TRÁMITES Y SOLICITUDES DE INFORMACIÓN</t>
  </si>
  <si>
    <t>PAAU01</t>
  </si>
  <si>
    <t>No. de informes de gestión presentados / Número de informes de gestión programados  *100</t>
  </si>
  <si>
    <t>&gt;=50% y  ; &lt;71</t>
  </si>
  <si>
    <t>No. de cobros expedidos / No. de deudores por cuotas partes registrados *100</t>
  </si>
  <si>
    <t>REMISIÓN DE EXPEDIENTES A COBRO COACTIVO</t>
  </si>
  <si>
    <t>EFICIENCIA EN EL TRÁMITE ADMINISTRATIVO A ACREEDORES DE CUOTAS PARTES</t>
  </si>
  <si>
    <t>Número de solicitudes atendidas en términos de oportunidad  /  Número  de solicitudes recibidas  por concepto de cuotas partes *100</t>
  </si>
  <si>
    <t>No. de requerimientos expedidos a  morosos  /  No. total de morosos  por bienes muebles e inmuebles registrados *100</t>
  </si>
  <si>
    <t>RECOBRO DE MEDICAMENTOS Y SERVICIOS MÉDICOS</t>
  </si>
  <si>
    <t>No. de recobros tramitados ante el administrador fiduciario - FOSYGA  / No. de pagos  efectuados al contratista*100</t>
  </si>
  <si>
    <t>No. de requerimientos expedidos  / No. de deudores morosos al SGSSS registrados *100</t>
  </si>
  <si>
    <t>No. de expedientes remitidos para cobro jurídico / Numero total de expedientes ejecutoriados y con liquidación de deuda*100</t>
  </si>
  <si>
    <t>GESTIÓN DE COBRO A MOROSOS POR ARRENDAMIENTOS DE BIENES MUEBLES E INMUEBLES</t>
  </si>
  <si>
    <t>No. de informes y reportes de gestión presentados oportunamente / No.de informes  y reportes de gestión presentados</t>
  </si>
  <si>
    <t>CUMPLIMIENTO EN LA PRESENTACIÓN DE INFORMES Y REPORTES</t>
  </si>
  <si>
    <t>(Número de informes y reportes de gestión presentados / Número de informes y reportes de gestión programados para el periodo)*100</t>
  </si>
  <si>
    <t>FORMULACIÓN DE ACCIONES CORRECTIVAS Y PREVENTIVAS</t>
  </si>
  <si>
    <t>(No. total de  novedades aplicadas en la nómina /      No. de solicitudes  atendidas)*100</t>
  </si>
  <si>
    <t>( Nº de  valoraciones médico - laborales realizadas oportunamente /  No. de valoraciones  médico - laborales solicitadas*100</t>
  </si>
  <si>
    <r>
      <t>(Nro de solicitudes revisadas técn</t>
    </r>
    <r>
      <rPr>
        <b/>
        <sz val="9"/>
        <rFont val="Arial Narrow"/>
        <family val="2"/>
      </rPr>
      <t>i</t>
    </r>
    <r>
      <rPr>
        <sz val="9"/>
        <rFont val="Arial Narrow"/>
        <family val="2"/>
      </rPr>
      <t>camente / No. total de solicitudes recibidas.)*100</t>
    </r>
  </si>
  <si>
    <t>Nro de acciones constitucionales  contestadas en términos de ley / Nro de acciones constitucionales presentadas*100</t>
  </si>
  <si>
    <t>Σ Tiempo de elaboración de conceptos jurídicos / No. de conceptos emitidos)*100</t>
  </si>
  <si>
    <t>REPORTE DE INDICADORES POR PROCESO SEGUNDO  SEMESTRE 2012</t>
  </si>
  <si>
    <t>q</t>
  </si>
  <si>
    <t>SEGUIMIENTO DEL INDICADOR</t>
  </si>
  <si>
    <t>AUDITOR</t>
  </si>
  <si>
    <t>(No. De Actividades de Inducción General y Específica realizadas y evaluadas/No. De Actividades de Inducción General y Específica a realizar)*100</t>
  </si>
  <si>
    <t>Se identificaron 5 acciones preventivas de las cuales se documentaron oportunamente 5 para un cumplimiento del 100%</t>
  </si>
  <si>
    <t>El Impacto de las capacitaciones desarrolladas durante el II semestre de 2013 fue del 91% por cuanto  se establecio que en promedio en 211 de las 231 encuestas aplicadas se manifesto tanto por los funcionarios que asistieron a las capacitaciones como por los jefes o coordinadores de los mismos, que se están aplicando los conocimientos o habilidades aprendidos durante las capacitaciones en sus puestos de trabajo.  
EVIDENCIAS SERIE:  210 7101 - PROGRAMAS DE CAPACITACIÓN, FORMACIÓN Y BIENESTAR SOCIAL.</t>
  </si>
  <si>
    <t xml:space="preserve">Se evidencia que durante el primer Semestre de 2014 solicitaron 231 publicaciones, de los cuales  231 fueron  publicados; evidencia que reposa en el correo electronico publicaciones@fondo. </t>
  </si>
  <si>
    <t>No aplica por cuanto en el I semestre de 2014, no resultaron deudores en mora, razón por la cual no se realizaron requerimientos expedidos a morosos. La evidencia se encuentra en el SIIF.</t>
  </si>
  <si>
    <t>Durante el primer semestre se entregaron en calidad de préstamo  152 documentos del archivo central.  Evidencia encontrada en el aplicativo Doc.Plus en el módulo movimientos.</t>
  </si>
  <si>
    <t>En el primer semestre fueron radicados  y distribuidos dentro de las 6 horas siguientes a su radicación 16946 documentos, de los cuales, 729 fueron PQR´s y 16217 documentos de entrada. Evidencia consignada en el aplicativo ORFEO en el módulo estadisticas</t>
  </si>
  <si>
    <t>Actualmente la entidad se encuentra en proceso de escogencia de un intermediario para la venta de bienes inmueblers los cuales tienen aváluo vigente.</t>
  </si>
  <si>
    <t>Durante el primer semestre fueron realizadas 35 capacitaciones en administracion de archivos, estas fueron realizadas en 9 jornadas de capacitación. Evidencia consignada en la carpeta 220-5202 -2014.</t>
  </si>
  <si>
    <t>Durante el primer semestre de 2014, se remitieron 2 expedientes para cobro juridico, frente a un total de 2 expedientes ejecutoriados con liquidacion de deuda (Municipios de Florida y  Neiva).   La evidencia se encuentra en memorandos: COB-20144050022413 del 17/03/2014 y COB-20144050023653 del 21/03/2014, en el expediente virtual del  aplicativo ORFEO, TRD, serie 20144050210300001E.</t>
  </si>
  <si>
    <r>
      <t>(No. de informes presentados oportun</t>
    </r>
    <r>
      <rPr>
        <b/>
        <sz val="9"/>
        <rFont val="Arial Narrow"/>
        <family val="2"/>
      </rPr>
      <t>a</t>
    </r>
    <r>
      <rPr>
        <sz val="9"/>
        <rFont val="Arial Narrow"/>
        <family val="2"/>
      </rPr>
      <t>mente / No. total de informes de gestión programados) *100</t>
    </r>
  </si>
  <si>
    <t xml:space="preserve">Se presentaron opotunamente los siguientes informes:
1) Informe de Desempeño II semestre 2013, el 21 de enero de 2014, carpeta 120.53.09 Informes de desempeño.                                                                                                                                                                                                                                                                                                                                                                                                                                                                                                                                                                                                                                                                                                                                         2) Informe de Gestión 2013 Direccionamiento Estratégico, el 19 de febrero de 2013, carpeta 120.53.09 Informes de gestión.
3) Informe Anual de Rendición de Cuenta CGR  2013, el 28 de febero de 2014, carpeta 120.53.01.
4) Informe de Gestión  a la Ciudadania, esta publicado en la página web de la entidad link Información al ciudadano / Rendición de Cuentas.
5) Informe a la Cámara de Representantes, radicado en la cámara de represenatntes mediante oficio OPS- 20141200045901 del 13 de marzo de 2014, carpeta 120.53.01. 
6) Informe al Congreso remitido atravez de correo electrónico al Ministerio de Salud y Protección Social el 27 de julio de 2014, carpeta 120.53.01.                </t>
  </si>
  <si>
    <t>Durante  el semestre evaluado se recibieron 155 solicitudes de  elaboración, modificación o eliminación  de  documentos para revisión. Se revisaron técnicamente 151 documentos, quedando pendientes 4 documentos, debido a que fueron recibidos  el 27 de Junio  de 2014. Información que se puede evidenciar en la tabla de excel control de documentos del SIP a cargo de la secretaria de la Oficina Asesora de Planeacion y Sistemas.</t>
  </si>
  <si>
    <t xml:space="preserve">Se elaboraron los siguientes productos durante el primer semestre 2014: 
1) Plan de Compras del año 2014 en conjunto con el proceso de  Gestión Bienes Compras y  Servicios Administrativos, evidencia que se puede cotejar en la página web de la entidad, link /  Contratación / Plan de Adquisiciones.
 2) Se proyecto la Resolución de desagregación del presupuesto No 001 de 02 de enero de 2014, evidencia que se puede cotejar el la página de intranet, link, normatividad / Resoluciones.                                                                                                                                                          3) Se elaboraron los memorandos de solicitud de necesidades a los diferentes procesos para el anteproyecto 2015, evidencia que se puede cotejar en la carpeta 120.77.02  Anteproyecto de presupuesto, folios (6-15). 
4) Se envio el anteproyecto de presupuesto el 31   de marzo de 2014 con  No de Radicado OPS – 20141200054691.
</t>
  </si>
  <si>
    <t xml:space="preserve">Se realizó el seguimiento a los siguientes planes institucionales:                                                                                                                                                                                                                                                                                                                                                                                                          1) Plan de fortalecimiento del Sistema Integral de Gestión (MECI - CALIDAD), bimestre (Nov - Dic, Ene - Feb, Mar - Abr) publicado en la página de intranet de la entidad.  
2) Plan de Acción II semestre 2013 publicado en la pagina web de la entidad.
3)  Plan Estratégico 2013 publicado en la pagina web de la entidad.
4) Plan Estratégico I trimestre 2014
5) Plan de Manejo de Riesgos I trimestre de 2014, publicado en la página de intranet de la entidad.
6) Plan de Mejoramiento Institucional I trimestre 2014, publicado en la pagina de intranet de la entidad.                                                                                       7) Plan Indicativo II semestre 2013 publicado en la página de intranet de la entidad.                                 </t>
  </si>
  <si>
    <t xml:space="preserve">Lo informes se presentaron de la siguiente manera:  
1)El informe de percepción quejas y reclamos IV trimestre 22 enero 2014 #  de radicado GUD - 20142200005903 se evidencia en la unidad documental 220-7903.
2) El informe de medición de la satisfacción al ciudadano y percepción de satisfacción al usuario pos tramite IV trimestre, 23 de enero 2014 # de radicado GUD - 20142200006253 , se evidencia en la unidad documental 220-7903.                                                                                                                                                                                                                                                                                                               
3) El informe de gestión  anual se presentó por correo electrónico el 20 de febrero de 2014 # de radicado GUD - 20142200015463  evidencia correo electrónico roselyss@fondo.  
4) El informe de percepción quejas y reclamos I trimestre, 15 de abril 2014 # de radicado GUD - 2014220030703, se evidencia en la unidad documental 220-7903.   
5) El informe de medición de la satisfacción al ciudadano y percepción de satisfacción al usuario pos tramite I trimestre el 15 de abril de 2014 # de radicado GUD - 20142200030713 se evidencia en la unidad documental 220-7903.
6) El informe de desempeño II semestre 2013 se envió por correo electrónico el día  30 de enero 2014 # de radicado GUD - 20142200008213 se evidencia en el correo  electrónico roselyss@fondo.  
</t>
  </si>
  <si>
    <t>(No. de   Declaraciones de Giro y Compensación presentadas / No. de  procesos de Giro y Compensación establecidos)*100</t>
  </si>
  <si>
    <t xml:space="preserve">Durante el I semestre de 2014 se realizaron 5 valoraciones medicas laborales oportunamente de las 5 tramitadas para un cumplimiento del  100% de la meta establecida, evidencia que se puede cotejar en la carpeta 3400601. </t>
  </si>
  <si>
    <t>PGBT01</t>
  </si>
  <si>
    <t>PGBT02</t>
  </si>
  <si>
    <t>PGBT03</t>
  </si>
  <si>
    <t>PGBT04</t>
  </si>
  <si>
    <t>PGSA01</t>
  </si>
  <si>
    <t>PGSA02</t>
  </si>
  <si>
    <t>PGSA03</t>
  </si>
  <si>
    <t>PGSA04</t>
  </si>
  <si>
    <t>PGSA05</t>
  </si>
  <si>
    <t xml:space="preserve">En el primer  sementre de 2014 se ingresarón al almacen atraves de sistemas SAFIX  120 ITEMS correspondientes a compras corresponden atraves de las cajas menores, evidencia que reposa  en las carpetas  de Boletines Diario de Almacén de los meses de Enero a Junio 30 de 2014 No. Ingreso 5007 a 5127 Informe de recibo de materiales, identificadas con TRD  numero 230.11.01 y SAFIX. </t>
  </si>
  <si>
    <t>(No. de bienes y servicios Adquiridos / No. de adquisiciones de bienes y Servicios programadas)*100</t>
  </si>
  <si>
    <t xml:space="preserve">Para el primer semestre de 2014 se ha dado cumplimiento a las solicitudes requeridas de manera saticfatoria llevando a cabo la entrega de los elementos de papeleria, aseo y cafeteria según las necesidad de las diferentes dependencias y puntos administrativos fuera de Bogotá, documentando estos en la solicitud realizada durante los 10 primeros dias de cada mes, via correo electronico o en su defecto una solicitud verbal de acuerdo a lo requerido. Esta informacion se puede evidenciar en los egresos del almacen No. 16138 a 16441 Informe de salida de materiales identificadas con TRD  numero 230.11.01 y el aplicativo SAFIX. </t>
  </si>
  <si>
    <t>PGCC01</t>
  </si>
  <si>
    <t>PGCC02</t>
  </si>
  <si>
    <t>PGCC03</t>
  </si>
  <si>
    <t>PGCC04</t>
  </si>
  <si>
    <t>PGCC05</t>
  </si>
  <si>
    <t>En el I semestre de 2014 se recibieron  21 propuestas  y se  evaluaron en su totalidad  correspondientes a: 
1) Licitación pública 02-2014= 1 Propuestas 
2) Selecciones abreviadas del  01 al 06 = 6 Propuestas 
3) Invitaciones públicas del 01 al 07 = 14 Propuestas 
Se evidencia en la página WEB de la entidad link de CONTRATACIÓN actas de cierre y verificación.</t>
  </si>
  <si>
    <t xml:space="preserve">En el primer  sementre de 2014 se ingresarón al almacen atraves de sistemas SAFIX  120 ITEMS correspondientes a compras corresponden  atraves de las cajas menores, evidencia que reposa  en las carpetas  de Boletines Diario de Almacén de los meses  de Enero a Junio 30 de 2014 No. Ingreso 5007 a 5127 Informe de recibo de materiales, identificadas con TRD  numero 230.11.01  y SAFIX. </t>
  </si>
  <si>
    <t>(No. de contratos revisados técnicamente / No. contratos celebrados)*100</t>
  </si>
  <si>
    <t>PGTH01</t>
  </si>
  <si>
    <t>PGTH02</t>
  </si>
  <si>
    <t>PGTH03</t>
  </si>
  <si>
    <t>PGTH04</t>
  </si>
  <si>
    <t>PGTH05</t>
  </si>
  <si>
    <t>PGTH06</t>
  </si>
  <si>
    <t xml:space="preserve">Durante el primer semestre del  año 2014, se tramitaron un total de 159 novedades de las 159 novedades requeridas entre las cuales se encuentran novedades de vacaciones, bonificación por servicios prestados, libranzas, reliquidación de vacaciones, horas extras, para un cumplimiento del 100%.    EVIDENCIAS SERIE: 2104903 - HISTORIAS LABORALES DE PERSONAL Y 2106301 NOMINAS.    </t>
  </si>
  <si>
    <t xml:space="preserve">Durante el primer semestre del  año 2014, se liquidaron un total de 13 nominas las cuales fueron requeridas en periodos quincenales para un total de 13 nóminas y como nomina extraordinaria se liquidó la nómina correspondiente a  retroactivos, para un cumplimiento del 100%. EVIDENCIAS SERIE: 2106301  NOMINAS.    </t>
  </si>
  <si>
    <t>Se ejecutaron los cuatro productos programados para el semestre
1.) Mediante Circular GTH-20142100000074 del 13 de Enero del presente año se solicitó a los Funcionarios de Carrera Administrativa y de Libre Nombramiento del Fondo de Pasivo Social de FCN la Evaluación del desempeño del segundo semestre 2013-2014, como resultado el proceso GTH recibió copia de 55 Evaluaciones Parciales Semestrales, Evaluaciones Parciales Eventuales por cambio de Dependencia y/o Proceso o por cambio de Evaluador y de la Evaluación Anual u Ordinaria, las cuales fueron revisadas, tabuladas y archivadas en la historia laboral de cada funcionario. 
2) Revisión Formatos concertación de compromisos laborales 2014-2015 radicados en GTH:  
3) Revisión y archivo de planes de mejoramiento Individual radicados en GTH: Como resultado de la Evaluación del Desempeño correspondiente al periodo Febrero de 2013 a Enero de 2014, se debía concertar planes de mejoramiento individual para ocho (8) de los funcionarios evaluados, de los cuales se recibieron tres (3) proyectos de planes de mejoramiento individual, los cuales fueron revisados y devueltos para correcciones y firmas definitivas. Finalmente se recibieron dos planes de mejoramiento los cuales se encuentran archivados en las Historias Laborales.
4) En el mes de Abril se elaboró Informe consolidado de EVALUACIÓN DEL DESEMPEÑO LABORAL PERIODO: 2013 A 2014 el cual fue remitido al Director General  Mediante Memorando GTH – 20142100045403 del 11 de Junio de 2014. 
EVIDENCIAS: 2102103 – CORRESPONDENCIA CIRCULARES ENVIADAS;  2102103 – CORRESPONDENCIA MEMORANDOS ENVIADOS; 2104903 – HISTORIAS LABORALES DE PERSONAL.</t>
  </si>
  <si>
    <t xml:space="preserve">Durante el primer semestre se ejecutaroin las 9 activades de inducción general y especifica para los doce funcionarios que ingresaron a la entidad. Evidencias 2107101 Induccion y Reinducción 2014. </t>
  </si>
  <si>
    <t xml:space="preserve">Durante el I semestre se expidieron dentro del término establecido  88 certificaciones solicitadas, así: Certificaciones SIIF 16, Certificaciones Laborales 53, Certificaciones con funciones 4, certificaciones de Inexistencia personal 15; para un cumplimiento del  100% .
EVIDENCIAS SERIE: 210-13- CERTIFICACIONES </t>
  </si>
  <si>
    <t xml:space="preserve">Para el primer semestre de 2014 el Grup Interno de Trabajo de Tesoereía presentó 8 informes de acuerdo con lo programado en la matriz primaria y secundaria  de los cuales 6 corresponden al  Promedio diario de cuenta e inversiones en TES y 2 al informe Trimestral de Inversiones. El  GIT de contabilidad 59 informes  programados / 59 informes presentados,  quedando la evidencia  de  su presentación se pueden  observar en la carpeta con tabla de  retención  GCO 4205301, GCO 4208306, GCO 4202702, GCO 4202306  Programados en el plan de acción.
EVIDENCIAS SERIE: 210-13- CERTIFICACIONES Y 2105203 - PLAN DE ACCIÓN 2014
* (GESTIÓN DE RECURSOS FINANCIEROS - PRESUPUESTO EN LA MATRIZ PRIMARIA Y SECUNDARIA SE EVIDENCIA QUE DEBE PUBLICAR EN LA PAGINA WEB DEL FPS, LA EJECUCIÓN PRESUPUESTAL.  EN ESTE SEMESTRE SE PUBLICARON 6  EJECUCIONES asi: DICIEMBRE_13, ENERO_14. FEBRERO_14, MARZO_14, ABRIL_14 Y MAYO_14 .
LA EVIDENCIA DE SU PUBLICACION SE ENCUENTRA EN PAGINA WEB 
http://www.fps.gov.co/informacion_contable_financiera/estados_financieros/ano_2013
http://www.fps.gov.co/informacion_contable_financiera/estados_financieros/ano_2014)
</t>
  </si>
  <si>
    <t>(Sumatoria  de valor de saldo  en libros  al corte de las cuentas bancarias + valor de pagos girados dentro del mes y programados para ser cobrados en el mes siguiente / Sumatoria del valor del saldo en extractos bancarios al corte del periodo)* 100</t>
  </si>
  <si>
    <t>Las Inversiones en TES se hicieron ajustados a los parámetros establecidos en las normas y  de acuerdo con  el resultado del  promedio diraio de inversiones. La diferencia del valor invertido y el valor de recursos a invertir  corresponde a los recursos de liquidez que requiere la cuenta bancaria para el pago de obligaciones.</t>
  </si>
  <si>
    <t>El GIT de contabilidad programo 230 conciliaciones entre proceso  para el primer semestre realizando 184 conciliaciones, quedando  extemporáneas  46 conciliaciones   debido a la rotación del personal  puesto que  el funcionario encargado  de algunas conciliaciones   renuncio y se distribuyeron las mismas  ya que  no se asignó uno nuevo. Las evidencias reposan  en la carpeta  con tabla de retención  GCO  4201901.</t>
  </si>
  <si>
    <t xml:space="preserve">Durante el I semestre de 2014, se expidieron 348 cobros por cuotas partes (De FPS: 268 y PROSOCIAL: 80, por los períodos enero hasta mayo de 2014), frente a un total de  365  deudas por cuotas partes registradas. La evidencia se encuentra en los expedientes virtuales del proceso Gestión de Cobro en el aplicativo ORFEO, TRD, serie 201440502601.  </t>
  </si>
  <si>
    <t>N/A</t>
  </si>
  <si>
    <t xml:space="preserve">Durante el I semestre 2014 se presentaron 3 recobros tramitados ante  el administrador fiduciario - FOSYGA, frente a 3 pagos efetuados al contratista.  La evidencia se encuentra en la carpeta No. 400-26-4 y en el expediente virtual del aplicativo Orfeo, TRD, serie: 20144050260400001E.
                      </t>
  </si>
  <si>
    <t xml:space="preserve">Durante el I semestre 2014 se expidieron 67 requerimientos, frente 67 deudores morosos al SGSSS registrados. La evidencia se encuentra en el expediente virtual del aplicativo ORFEO, con radicados masivos Nos. 20144050032231 - 20144050069681.
</t>
  </si>
  <si>
    <t>CONTESTACIÓN ACCIONES CONSTITUCIONALES</t>
  </si>
  <si>
    <t xml:space="preserve">En el primer semestre de la vigencia 2014 la Oficina Asesora Jurídica respondió a 9 derechos de petición, 4 acciones de tutela radicadas en el proceso. Evidencia base de datos de la funcionaria Yudy Briseño de la Oficina Asesora Jurídica. </t>
  </si>
  <si>
    <t>(No. de demandas contestadas / No. de demandas presentadas)*100</t>
  </si>
  <si>
    <t>Durante el I semestre  de la vigencia 2014  se notificaron y se contestaron 117  demandas en contra del Fondo Pasivo Social de Los  Ferrocarriles Nacionales de Colombia.Evidencia en la base de datos de la funcionaria Olga Esquivel  de la Oficina Asesora Jurídica.</t>
  </si>
  <si>
    <t>(No. de expedientes avocados / No. de expedientes  recibidos)*100</t>
  </si>
  <si>
    <t>(No. de mandamientos de pago generados en términos de oportunidad / No. total de expedientes avocados)*100</t>
  </si>
  <si>
    <t>Durante el periodo comprendido entre octubre, noviembre y diciembre del año 2013 se notificaron 2084 resoluciones de 2084 proferidas por la entidad, en el periodo comprendido  entre enreo, febrero y marzo del año 2014 se notificaron 818 resoluciones de 818 proferidas por la entidad, esta informacion se puede verificar en las bases de datos con el formato APGDOSGEFO02, version 2.</t>
  </si>
  <si>
    <t>En el primer semestre del 2014 no hay mantenimientos prgramados.</t>
  </si>
  <si>
    <t>En el primer semestre del año 2014 se prestaron 502 servicios de soporte en la entidad, evidencia que se encuentra registrada en el formato de control de servicios informaticos APGTSOPSFO01, y reposa en la carpeta 120.62.01 control de servicios informaticos.</t>
  </si>
  <si>
    <t>(No. de hallazgos documentados con acciones correctivas o preventivas / No. total de hallazgos identificados al sistema) * 100</t>
  </si>
  <si>
    <t xml:space="preserve">Para el I semestre  se tenian programadas 888 auditorias medicas de las cuales se realizaron 864 alcanzando un porcentaje del 97%, En la división pacifica cali y buenaventura solo se realizaron 29 de 75 auditorias debido a que la clinica santiago de cali se encontraba en cierre por la secretaria de salud y en buenaventura no se realizo ninguna de las 39 programadas debido al mismo motivo. Evidencia que se puede corroborar en la aceta TRD 3405309 donde se encuentran los cronogramas de visitas de auditorias trimestrales enviadas por cada médico, la realización de los reportes de indicadores trimestrales se puede evidenciar en la aceta con TRD 3405302. </t>
  </si>
  <si>
    <t xml:space="preserve">Durante el primer semestre de 2014, se presentaron 34 declaraciones de giro y compensación correspondiente al Decreto 2280 de 2004 y 4023 de 2011, de las 34 que se debian publicar. </t>
  </si>
  <si>
    <t>Se registraron en su totalidad  los 36 contratos celebrados en el primer semestre 2014 y se solicito  mediante la circular OAJ- 20141300001134 de fecha 17 de Julio de 2014 a los Subdirectores, Secretario General, Jefes de Oficina y Coordinadores de Grupo Interno de Trabajo, la evaluación de proveedores de los contratos terminados en el primer semestre de 2014, de los cuales fueron el contrato 024-2014 suscrito con el grupo Sinergia y el convenio 09-2014 con la fundación Aprendo.
Evidencia en la carpeta 130-21-03 evaluación de proveedores 2014.</t>
  </si>
  <si>
    <t>Dos contratos ejecutados en los  términos  de tiempo acordados en el semestre a reportar fueron los siguientes;  contrato 024-2014 suscrito con grupo Sinergia  y el convenio 09-2014 fundación Aprendo, evidencia en cada uno de los contratos.</t>
  </si>
  <si>
    <t>Durante el primer  semestre de la vigencia 2014 se ejecutaron y se revisaron técnicamente  los contratos numerados del 01 al 036 de 2014. Evidencia Base de datos Contratación 2014 y las carpetas de los contratos con TRD 130-23-06.</t>
  </si>
  <si>
    <t>La ejecución del PAC durante el semestre estuvo en el 98% acorde a los parámetros establecidos por el ministerio de hacienda y crédito público, de acurerdo con los reportes de Ejecución de PAC que genra SIIF.
Ruta SIIF: REPORTES/PAC/Distribución Pac/Saldos de PAC Detallada</t>
  </si>
  <si>
    <t>La oportunidad en los pagos durante el semestre estuvo dada en el 100% la diferencia de $39.153.249  corresponde a las obligaciones  50814 -49414 -50914 y 51014 las cuales a 30 de junio no fueron allegadas a tesorería, permanecen en contabilidad. SIIF / REPORTES/EJECUCIÓN PRESUPUESTAL - A 30 de Junio de 2014.</t>
  </si>
  <si>
    <t>El nivel de depuración de las cuentas bancarias está en el 99% sin embargo a aquellas partidas que persisten en conciliación ya se le adelantó la gestión correspondiente:
OAJ 20141300070931 de abril 28 de 2014 - GTE -20134100068553- GTE -20134100068553 - GTE 20134100096663 de dic 27-2013 - GTE 20144100046233 de jun 16-2014  - GTE 20144100023953 -  OAJ 20141300033883 - correo electrónico de mayo 8-2014 se remite al banco para dar cumplimiento a lo ordenado por la Oficina Jurídica.</t>
  </si>
  <si>
    <t>En el primer semestre de 2014 no se llevo a cabo la legalziación de los bienes transferidos al Fondo de Pasivo Social de Ferrocarriles Nacionales de Colombia por  cuanto aun no se ha firmado contrato con el  contratista para legalizar bienes,se proyecta firmar con el concurso de meritos 01 de 2014 el cual se encuentra en proceso,  se puede evidenciar en la pagina Colombia Compra eficiente https://www.contratos.gov.co de la entidad.</t>
  </si>
  <si>
    <t>En el segundo semestre de 2013  se llevó  a cabo la contratación No. 054 de 2013 para el  saneamiento de los bienes inmuebles con la firma LOGACUN la cual nos suministró  listados catastrales de predios que figuran a nombre de Ferrocarriles Nación de Colombia, falta realizar LA verificación contra INVIAS y Ministerio de Transporte de forma que se agote todas las vias y determinar si los bienes pueden ser dados de baja. Evidencia que se puede observar en  informe entregado por la firma LONGACUN.</t>
  </si>
  <si>
    <t>El Fondo de Pasivo Social de Ferrocarriles Nacionales de Colombia mediante Selección abreviada Enajenación Directa por oferta en sobre cerrado No. 09 de 2014, saco a la venta 23 lotes de bienes muebles  que corresponden a 2,442 items; los cuales se vendieron 16 lotes  que corresponden a 2,435 items, mediante contratos Nos. 038, 039, 040, 041, y 042 . Resolucion 1470 de 2014 se adjudicaron    de los lotes. Evidencia que reposa en la carpeta 230.52.03 indicadores por proceso y estrategicos 2014.</t>
  </si>
  <si>
    <t>(No. de bienes muebles ofertados/ No. de bienes muebles programados apara comercializar)*100.</t>
  </si>
  <si>
    <t>Con memorando GAD 2014230003560 de mayo de 2014 se solicitó Mantenimiento  de aplicativo de Inventarios del programa SAFIX a la Oficina Asesora de Planeación y Sistemas, razón por la cual actualmente el aplicativo se encuentra en mantenimiento de actualización por la firma XENCO, por lo anterior el proceso de Gestión Servicios Administrativos no ha podido realizar los respectivos movimientos diarios de almacén en el aplicativo de inventarios por lo tanto tampoco se podria realizar inventario  fisico para cruzarlo con el reporte del programa SAFIX hasta que no se actualizado el sistema de inventarios. Evidencia que reposa en la carpeta 230.21.03 Memorandos Enviados 2014.</t>
  </si>
  <si>
    <t>Mediante Avaluo Tecnico  realizado a los 259 items de Equipos de computo y otros bienes fueron avaluoados $1.000.000 los cuales fueron comercializados mediante contrato 038 de 2014 por valor de $1.050.00. Se evidencia  en la carpeta 230.52.03 indicadores por proceso y estrategicos 2014.</t>
  </si>
  <si>
    <t>Con fecha diciembre 30 de 2013  comprobante de egreso No. 4347 y comprobante de contabilidad para un total de $481,396,756,2011 que corresponde a 470 items y mediante contrato  038 de 2014 se comercializaron 259 item de computadores e impresoras.</t>
  </si>
  <si>
    <t xml:space="preserve">En el primer semestre 2014  se contestaron 4 conceptos Jurídicos asi.
1 .Solicitud concepto, para el pago de costas y agencias en derecho radicado en la oficina OAJ 10/02/2014  y dio respuesta con el oficio OAJ 201441300023541 de fecha 12/02/2014.
2. Solicitud concepto, sobre base cobro de administración, suministro personal en misión radicado en la oficina OAJ 13/03/2014 y dio respuesta con el oficio OAJ 20141300030103 de fecha 11/04/2014. 
3. Solicitud concepto, Consulta sobre cuotas partes pensiónales – Incora radicado en la oficina OAJ- 01/04/2014  y dio respuesta con el oficio OAJ 20141300030163 de fecha 11/04/2014.
4. Solicitud pago de aportes Art: 21 de la LEY 14 de 1991 radicado en la oficina 25/04/2014 y se respondió con memorando OAJ- 20141300035543  de fecha 09/05/2014.
Evidencia base de datos de la funcionaria Yudy Briseño de la Oficina Asesora Jurídica y la carpeta TRD 130-17-01 Conceptos Jurídicos. 
</t>
  </si>
  <si>
    <t xml:space="preserve">Durante el primer  semestre se iniciaron 2 procesos de Cobro Coactivo remitidos por la subdirección Financiera correspondiente a las siguientes entidades así:
Proceso 2014-001 Municipio de Florida  de fechas 17/03/2014 
Proceso 2014-002 Municipio de Neiva  de fecha 25/03/2014.
Evidencia en cada uno de los procesos.
</t>
  </si>
  <si>
    <t>Durante el primer  semestre se libraron 2 mandamientos de pago en términos de oportunidad correspondiente a las siguientes entidades: 
- Proceso 2014-001 Municipio de Florida fecha de mandamiento de pago 20 de Marzo de 2014 
- Proceso 2014-002 Municipio de Neiva fecha de mandamiento de pago 25 de marzo de 2014.
Evidencia en cada uno de los procesos.</t>
  </si>
  <si>
    <t>Durante el primer semestre de 2014 se dio cumplimiento a las auditorias programadas en los programas de auditorias de Evaluación Independiente y las del Sistema Integral de Gestión MECI - CALIDAD asi: 55 auditorias de Evaluación Independiente (45 auditorias al Hacer del Proceso y 10 Seguimiento a planes institucionales), igualmente se realizaron 14 auditorias de Calidad para un cumplimiento del 100%. Evidencia que se encuentra en la TRD 110-53-09 Informe de Gestión y 110-41-01 Seguimiento a Planes.</t>
  </si>
  <si>
    <t>El Grupo de Trabajo Control Interno presento oportunamente los programas individuales de auditorias a los procesos a auditar y fueron cumplidos a cabalidad; para la auditoria de GIT Servicios de Salud (Calidad) la misma fue reprogramada de fecha por instrucciones del Subdirector de Prestaciones Sociales pero la misma fue ejecutada dentro del mes programado. Evidencia que se encuentra en la TRD 110-53-09 Informe de Gestión y 110-41-01 Seguimiento a Planes</t>
  </si>
  <si>
    <t>Durante el primer semestre de 2014 se dio cumplimiento al 99% de entrega de informes de auditorias oportunamente, a la fecha del seguimiento no ha sido presentado el informe de auditoria de calidad del proceso de Salud por el Auditor Julio Cardenas. Evidencia que se encuentra en la TRD 110-53-09 Informe de Gestión y 110-41-01 Seguimiento a Planes.</t>
  </si>
  <si>
    <t>Durante el primer semestre de 2014, se recibieron 5919, planillas integradas de liquidacion de aportes las cuales fueron tramitadas en su totalidad, se evidencia el cumplimiento de esta actividad en la base de datos de aportantes.</t>
  </si>
  <si>
    <t>Durante el primer semestre de 2014, se recibieron 5243 novedades, fueron tramitadas 5212 se presentaron 31 inconsistencias que fueron reportadas a las divisiones correspondientes. Actividad que se puede evidenciar en la carpeta 3206601</t>
  </si>
  <si>
    <t xml:space="preserve">Durante el I semestre se ejecutaron los dos productos programados así: 
1) Se elaboró el informe de Ausentismo Laboral  del IV trimestre 2013, el cual fue  presentado ante la Secretaria General y Dirección General el día  08 de enero de 2014, mediante memorando GTH-2013100053103.
2) Se elaboró el informe de Ausentismo Laboral  del I trimestre del año 2014 el cual fue  presentado ante la Secretaria General y Dirección General el día  07 de abril de 2014, mediante memorando GTH-20142100028663.
EVIDENCIAS SERIE: 210 3501 – ESTADISTICA DE PERSONAL-Informes.
EVIDENCIAS SERIE: 210 2103- correspondencia interna – Memorandos Enviados 2014
</t>
  </si>
  <si>
    <t xml:space="preserve">Durante el primer semestre  del año 2014 fueron presentadas ante esta entidad 3100 solicitudes por los diferentes conceptos pensionales de los cuales se proyectaron  2659  actos administrativos oportunamente los restantes 441 a corte 30 de junio aun se encuentran dentro del termino establecido por la ley para su oportuna respuesta. </t>
  </si>
  <si>
    <t>Durante el primer semestre del año 2014, se tramitaron y atendieron un total  de 3735 solicitudes por diferentes conceptos relacionados con las novedades a aplicar en las nóminas de pensionados (FERROCARRILES NACIONALES DE COLOMBIA, FUNDACION SAN JUAN DE DIOS ); de las cuales fueron tramitadas un total de 3735, para un total de cumplimiento del 100% de novedades aplicadas.</t>
  </si>
  <si>
    <t>(No. de bienes inmuebles legalizados / No. de bienes inmuebles tranferidos por Invias-  Ferrovias y Mintransporte).* 100</t>
  </si>
  <si>
    <t xml:space="preserve">Durante el I semestre de 2014, se atendieron 73 solicitudes en términos de oportunidad, frente a un total de 73 solicitudes recibidas por concepto de cuotas partes.   La evidencia se encuentra en hoja de trabajo RESPUESTA A ENTIDADES que contiene los radicados respectivos. </t>
  </si>
  <si>
    <r>
      <t>Para el contrato del sofware antivirus se le esta realizando seguimiento periodico lo cual queda evienciado por medio de actas de visitas periodicas durante el primer semestre del 2014 se realizaro una visitas de las cuales se tienen acta de reporte tecnico del 24 de mayo de 2014.</t>
    </r>
    <r>
      <rPr>
        <b/>
        <sz val="9"/>
        <color indexed="10"/>
        <rFont val="Arial Narrow"/>
        <family val="2"/>
      </rPr>
      <t xml:space="preserve"> </t>
    </r>
  </si>
  <si>
    <t>Para el I semestre se tenia programado presentar 7 informes de los cuales  se presentaron los 7 de la siguiente manera: -1 Revision por la direccion correspondiente al II semestre del 2013 la cual se realizo el dia 26 de abril del 2014, -2 informe de desempeño semestral correspondiente al II semestre del 2013 el cual se presento el 6 de febrero del 2014,-3 Plan de Mejoramiento Institucional VI trimestre 2013 el cual se entrego el 10 de enero del 2014 y -4 el Plan de Mejoramiento Institucional correspondiente al I trimestre del 2014 se netrego el dia 8 de abril del 2014 ,-4 el reporte de los indicadores estrategicos correspondientes al II semestre del 2013 el cual fue entregado el dia 13 de enero del 2014, - 5 Se presentó un informe de gestión del proceso enviado mediante correo electronico a la Oficina Asesora de Planeación y Sistemas el día 28 de febrero de 2014, 6- Plan de manejo de riesgo correspondiente al VI trimestre del 2013 el cual se entrego el dia 10 de enero del 2014 y el Plan de manejo de riesgo correspondiente al I trimestre del 2014 el cual se entrego el dia 9 de abril del 2014.  evidencia que se puede encontrar en el correo electrónico de la funcionaria Aída Salazar y Carlos Habib.</t>
  </si>
  <si>
    <t>Se evidencio que durante el primer semestre dl 2014 se dio cumplimiento a las auditorias programadas en los programas de auditorias de Evaluación Independiente y las del Sistema Integral de Gestión MECI - CALIDAD, Evidencia que se encuentra en la TRD 110-53-09 Informe de Gestión y 110-41-01 Seguimiento a Planes. para un cumplimiento del 100%</t>
  </si>
  <si>
    <t>JOHAMBIR RODRIGUEZ</t>
  </si>
  <si>
    <t>Se evidencio que se presento oportunamente los programas individuales de auditorias a los procesos a auditar y fueron cumplidos a cabalidad; Evidencia que se encuentra en la TRD 110-53-09 Informe de Gestión y 110-41-01 Seguimiento a Planes. Para un cumplimiento del 100%</t>
  </si>
  <si>
    <t>Se evidencio que durante el primer semestre dl 2014 se dio cumplimiento al 99% de entrega de informes de auditorias oportunamente y se verifico que a la fecha del seguimiento no ha sido presentado el informe de auditoria de calidad del proceso de Salud por el Auditor Julio Cardenas. Evidencia que se encuentra en la TRD 110-53-09 Informe de Gestión y 110-41-01 Seguimiento a Planes. Para un cumplimiento del 99%</t>
  </si>
  <si>
    <t xml:space="preserve">Se evidencia por medio de la Base de datos "Relacion de correos Publicaciones" un total de 231 solicitudes enviadas a publicaciones@fondo atendidas de 231. </t>
  </si>
  <si>
    <t>en la carpeta control de servicios informaticos TRD 120-62-01  se encuentra evidenciado los formatos  control de servicios informaticos APGTSOPSFO01  donde se registra 502 servicios de soporte presentados y atendidos.</t>
  </si>
  <si>
    <t>se evidencia Reporte Tecnico suministrado por TOTAL CONTROL LATINOAMERICA  como resultado del sosporte tecnico realizado por contrato el 26/03/2014, este formato especifica la descripcion del servicio e incluye las observaciones presentadas por los funcionarios del FPS.</t>
  </si>
  <si>
    <t>en la base de datos "base de datos derechos de peticion - conceptos juridicos- tutelas 2014 "  suministrada por la funcionaria Yudy Briseño secretaria de la Oficina Asesora Juridica se evidencia 9 derechos de peticion contestados oportunamente dentro de los 15 dias habiles establecidos y 4 acciones de tutela (en el consolidado no especifica el requerimiento establecido por el juzgado de tiempo para ser contestadas esta cciones de tutela, por lo cual no es posible de esta manera evaluar la oportunidad de tramite)</t>
  </si>
  <si>
    <t>mediante base de datos  "base de datos derechos de peticion - conceptos juridicos- tutelas 2014 " se verifico 4 solicitudes por concepto juridico, tramitadas de la siguiente menera: 1.  OFICION URP 00206 contestado mediante 20144130002354-1 del 12/02/2014 2.radicado 20142100021423 contestado mediante 2014-1300030103 del 11/04/2014 3.radicado FID - 20143180055641 contestado mediante 2014-1300030163 del 11/04/2014 4, radicado SGE-20142000031483 contestado mediante OAJ- 20141300073441 Y OAJ-20141300035543 del 02/05/2014 y 09/05/2014.</t>
  </si>
  <si>
    <t>en la base de datos "base de datos demandas 2014" suministrada por la funcionaria Olga esquivel - Oficina Asesora juridica, se evidencia 117 demandas con radicado, fecha y encargado de contestacion de cada uno.</t>
  </si>
  <si>
    <t xml:space="preserve">Se presentaron seis informes relacionando con  la oportunidad y el No. de tramites generados con relación a:  afiliaciones al servicio de salud, expedición de carnés de afiliación al servicio de salud, renovaciones, reintegros, cambio de tipo de afiliación de los usuarios, retiros por fallecimiento, entrega  de certificados de afiliación.
diez informes relacionados  con la oportunidad y el No. de tramites generados con relación a: expedición desprendibles de pago de los pensionados de San Juan de Dios,  expedición de carnés de pensionados de Ferrocarriles Nacionales, entrega de los listados de deducciones  a las cooperativas y sociedades de pensionados, solicitu                                                 d y entrega de certificados de pensión, generar boletines de pago de pensionados de Ferrocarriles, San Juan de Dios, evidencia que se puede cotejar en la unidad documental 220-5309 informe de desempeño laboral AC 2014
NOTA: SE PRESENTA DIEZ  INFORMES RELACIONADOS EN MENCIÓN YA QUE  APARTIR DEL MES DE MAYO UNA DE LAS FUNCIONARIAS FUE TRASLADADA PARA OTRA DEPENDENCIA Y NO SE TIENE REEMPLAZO HASTA LA FECHA.
</t>
  </si>
  <si>
    <t>se evidencia en la carpeta TRD 220-53-09 3 infomes presentados mensualmente desde el me de enero hasta el mes de abril, correspondiente a las actividades que hace cada funcionario 1 de afiliaciones y compensacion y 2 de prestaciones economicas, para un total de 12 informes hasta el mes de abril; en los meses de mayo y junio solo se presentaron 2 informes ya que una de las funcionarias que cumplia con la labores correspondientes a prestaciones economicas fue transladada por lo tanto solo quedaron dos funcionarias a cargo para presentar su informe correspondiente para un total de 16 informes presentados durante el I Semestre 2014.</t>
  </si>
  <si>
    <t>se evidencia en la tabla de datos custodiada en la Oficina de Secretaria general el consolidado de resoluciones notificadas durante el IV trimestre 2013 donde registra un total de 2084 y durante el Itrimestre de 2014 un total de 819 para un total de 2903 resoluciones notificadas durante el periodo.</t>
  </si>
  <si>
    <t xml:space="preserve">se evidencia la presentación de los informes asi: 
1, Informe de Desempeño II semestre 2013 mediante memorando OPS 20141200005133 de 21/01/2014     
2,Informe de Gestion 2013 mediante memorando OPS 20141200014753 de 17/02/2014.
3,Informe Anual de Rendicion de cuentas CGR   mediante memorando GAD 20132300015153 (Asunto: Formato F2 plancompras de 2012 - SIRECI) adjunto:Acuse de Aceptacon de la Rendicion de 5/03/2013                                                                                                   4.Informe de Gestion a la Ciudadania se encuentra publicado en la pagina web en el siguiente link http://www.fps.gov.co/informacion_ciudadano/rendicion_cuentas                                                   5,Informe a la Camara de Representantes se evidencia en la carpeta TRD 120-53-01 Oficio OPS 20141200045901 de 13/03/2014.                                               6,Informe al congreso, se evidencia mediante correo electronico de 27/06/2014 dirigido a wjimenez@minsalud.gov.co el cual se encuentra en la carpeta TRD 120-53-01 2014 con su respectivo adjunto (plan estrategico sectorial) . </t>
  </si>
  <si>
    <t xml:space="preserve">LINA ALEJANDRA MORALES </t>
  </si>
  <si>
    <t>Durante el primer semestre de 2014 se dio cumplimiento asi: 
1, se envidencia publicacion de los seguimientos realizados al plan de fortalecimiento del SIG correspondiente a los bimestres Nov- Dic 2013 Ene-Feb, Mar-Abr 2014 en la pagina werb de la entidad (http://www.fps.gov.co/planeacion_gestion_control/planes_programas/plan_fortalecimiento_sig/ano_2014)                                          
 2.se evidencia publicacion del plan de Accion II semestre 2013 en la pagina web de la entidad mediante link http://www.fps.gov.co/planeacion_gestion_control/planes_programas/plan_accion/ano_2013/1408                                                                 
3, se evidencia publicacion del plan Estrategico Anual correspondiente al año 2013 por medio del link: http://www.fps.gov.co/planeacion_gestion_control/planes_programas/plan_estrategico/ano_2013                                                                
 4, se ha verificado la publicacion del plan Estrategico correspondiente al I trimestre del año 2014 en la pagina web de la entidad, esto mediante link: http://www.fps.gov.co/planeacion_gestion_control/planes_programas/plan_estrategico/ano_2014                                                              
5.se evidencia publicacion de Monitoreo Plan de Manejo de Riesgos Corespondiente al IV trimestre de 2013 y I trimestre de 2014 en la intranet de la entidad por el siguiente link: http://fondo/riesgos.asp                                   6.se evidencia publicacion en la pagina web de plan de mejoramiento institucional correspondienete al IV trimestre 2013 link:http://www.fps.gov.co/planeacion_gestion_control/planes_programas/plan_mejoramiento/ano_2013/1556 pendiente I trimestre 2014                   7.se evidencia publicacion del seguimiento al Plan indicativo en la pagina web de la entidad mediante link: http://www.fps.gov.co/planeacion_gestion_control/planes_programas/plan_indicativo/ano_2013/1474</t>
  </si>
  <si>
    <t>Durante el primer semestre de 2014 se dio cumplimiento asi: 
1. se evidencia plan de adquisiciones correspondientes a los meses de enero, febrero y marzo de 2014 pr medio del link: http://www.fps.gov.co/contratacion/plan_adquisiciones/ano_2014          2, en la intranet de la entidad se evidencia resolucion 0001 de 02/01/2014 "Por la cual se desagrega el detalle del anexo del Decreto de Liquidacion del Presupuesto del Fondo de Pasivo Social de Ferrocarriles Nacionales de Colombia de la vigencia 2014, de las cuentas de Gastos de Personal y Gastos Generales" mediante el link: http://fondo/documents/res00012014.pdf                 
3, en la carpeta 120-77-02 se envidencia los memorandos solicitando la informacion Anteproyecto de presupuesto vigencia 2015 con los siguientes radicados: Tesoria:OPS 20141200004813 - Afiliaciones y Compensaciones:OPS 20141200004833 Servicios Administrativos:OPS 20141200004843 - Asistencia Juridica: 20141200004853 - Contabilidad:20141200004863 - Prestacines Sociales:OPS20141200004883 - Prestaciones Economicas:OPS 20141200004893 - Subdireccion Financiera:20141200004903 - Talento Humano:OPS 20141200004923 - circular OPS 20141200000154 todos del 21/01/2014.                                                       
4, se evidencia oficio OPS 20141200054691 de 28/03/2014ado el 31/03/2014 dirigido al MINISTERIO DE HACIENDA Y CREDITO PUBLICO por el cual se envia Anteproyecto de Presupuesto 2015.</t>
  </si>
  <si>
    <t xml:space="preserve">Durante el primer semestre de 2014 fueron radicados un total de 81 solicitudes de tramites de los cuales fueron contestados un total de 73 quedando a la fecha pendientes 8 solicitudes de tramites </t>
  </si>
  <si>
    <t>Durante el primer semestre del 2014 se evidencio según memorando COB-20144050022413 del 17/03/2014 y COB-20144050023653 del 21/03/2014., se remitieron  2 expedientes para cobro juridico de los municipios de florida y neiva.</t>
  </si>
  <si>
    <t xml:space="preserve">Se evidencia que durante el primer semestre del 2014  de 365 cuentas de cobro a realizar, se realizaron 268 por FPS y 80 de PROSOCIAL por los periodos de Enero hasta Mayo del 2014 para un total de 348 cuentas por cobrar realizadas a 57 entidades .  Según base de datos suministradas. </t>
  </si>
  <si>
    <t>Durante el primer semestre del 2014 se evidencio según base de datos suministrada que se debia generar requerimientos de cobro a  164 morosos SGSSS, de los cuales se realizo el requerimiento de cobro a  67 morosos del SGSSS.</t>
  </si>
  <si>
    <t>se evidencia Informe General de Quejas y Reclamos IV trimestre 2013 mediante memorando GUD 20142200005903 de 22/01/2014 I trimestre mediante memorando GUD 20142200030703 de 15/04/2014; en la carpeta TRD 220-7903 se evidencia informe de Medicion de Satisfaccion al Ciudadano Y percepcion de satisfaccion al Usuario POST tramite IV trimestre 2013 mediante memorando GUD 201422000006253 23/01/2014 y correspondienta al I trimestre 2014 mediante memorando GUD 20142200030713 de 15/04/2014; se evidencia memorando GUD 20142200015463 de 20/02/2014 por medio del cual se envia El informe de gestión  anual y correo electronico por el cual es enviado a OPS ese mismo dia; se evidencia memorando GUD 20142200008213 por el cual se presenta Informe de Desempeño y correo por el cual en enviado el adjunto del memorando el dia 30/01/2014.</t>
  </si>
  <si>
    <t>N/A TENIENDO EN CUENTA QUE NO SE REALIZO CONTRATACION DURANTE EL PRIMER SEMESTRE PARA LA REALIZACION DE LOS MANTENIMIENTOS.</t>
  </si>
  <si>
    <t>Durante el primer semestre de 2014 fueron presentadas 34 declaraciones de giro y compensacion dando cumplimiento al Decreto 2280 de 2004 y 4023 de 2011.</t>
  </si>
  <si>
    <t xml:space="preserve">Durante el primer semestre de 2014, se recibieron 5243 novedades, fueron tramitadas 5212 se presentaron 31 inconsistencias que fueron reportadas a las divisiones correspondientes. </t>
  </si>
  <si>
    <t>Durante el I semestre de 2014 se realizaron 5 valoraciones medicas laborales oportunamente de las 5 tramitadas para un cumplimiento del  100% de la meta establecida.</t>
  </si>
  <si>
    <t xml:space="preserve">Durante el primer semestre de 2014, se presentaron 3735 solicitudes sobre novedades en las nominas de ferrocarriles nacionales de colombia, san juan de Dios y prosocial de las cuales fueron aplicadas 3735 a las respectivas nominas evidencia que se encuentra alojada en la carpeta informe de funcionarios. </t>
  </si>
  <si>
    <t xml:space="preserve">Durante el I semestre se ejecutaron los dos productos programados así: 
1) Se elaboró el informe de Ausentismo Laboral  del IV trimestre 2013, el cual fue  presentado ante la Secretaria General y Dirección General el día  08 de enero de 2014, mediante memorando GTH-2013100053103.
2) Se elaboró el informe de Ausentismo Laboral  del I trimestre del año 2014 el cual fue  presentado ante la Secretaria General y Dirección General el día  07 de abril de 2014, mediante memorando GTH-20142100028663.
</t>
  </si>
  <si>
    <t>Durante el primer semestre de 2014 fueron programadas un total de 928 auditorias mediacas a nivel nacional de la cuales fueron ejecutadas 867 auditorias medicas y 76 visitas de auditorias adicionales por la necesidad de la prestacion del servicio.</t>
  </si>
  <si>
    <t>Durante el primer semestre de 2014, fueron recibidos un total de 155 documentos con solicitudes de  elaboración, modificación o eliminación  de  documentos para revisión de los cuales fueron revisados oportunamente 147 documentos.</t>
  </si>
  <si>
    <t>La verificación de este indicador se da como resultado de los indicadores trimestrales del plan estrategico sectorial, reportado al Ministerio de Salud y de la protección del primer y segundo trimestre de 2014,</t>
  </si>
  <si>
    <t>Durante el primer semestre de 2014 se identificaron un total de 92 No Conformidades asi: 21 NC Reales y 71 No Conformidades Potenciales, de las cuales a la fecha se encuentran sin documentar 8 No Conformidades Potenciales de los siguientes procesos:
4 Prestaciones Economicas
 1 Atención al Usuario
1 Gestión Documental
1 Servicios Administrativos.</t>
  </si>
  <si>
    <t>Se cuenta con los listados catastrales de los predios que figuran a nombre de ferrocarriles nacionales en los sectores donde se encuentran ubicados los inmuebles intransferibles, se espera a citacion por parte del comité de Sostenibilidad Financiera para solicitar la baja de los inmuebles no encontrados.</t>
  </si>
  <si>
    <t xml:space="preserve">Durante el primer semestre del 2014 se evidencio con carpeta 230,11,01 BOLETIN DIARIO DE ALMACEN Y SAFIX  en la entrada de almacen de enero del 2014 desde la 5007 al la 5127 que se realizaron 120 ingresis correspondientes a las compras adquirirdas por caja menor </t>
  </si>
  <si>
    <t>Durante el primer semestre del  año 2014, se tramitaron un total de 159 novedades de las 159 novedades requeridas entre las cuales se encuentran novedades de vacaciones, bonificación por servicios prestados, libranzas, reliquidación de vacaciones, horas extras.</t>
  </si>
  <si>
    <t>De los contratos celebrados en el primer semestre de 2014 solo dos fueron culminados y ejecutados en los  términos  de tiempo acordados en el semestre a reportar fueron los siguientes;  contrato 024-2014 suscrito con grupo Sinergia  y el convenio 09-2014 fundación Aprendo, evidencia en cada uno de los contratos.</t>
  </si>
  <si>
    <t xml:space="preserve">Durante el primer  semestre de la vigencia 2014 se ejecutaron y se revisaron técnicamente  los contratos numerados del 01 al 036 de 2014. Evidencia Base de datos Contratación 2014. </t>
  </si>
  <si>
    <t>Durante el primer semestre del  año 2014, se liquidaron un total de 13 nominas las cuales fueron requeridas en periodos quincenales para un total de 12 nóminas y como nomina extraordinaria se liquidó la nómina correspondiente a  retroactivos</t>
  </si>
  <si>
    <t xml:space="preserve">El Impacto de las capacitaciones desarrolladas durante el II semestre de 2013 fue del 91% por cuanto  se establecio que en promedio en 211 de las 231 encuestas aplicadas se manifesto tanto por los funcionarios que asistieron a las capacitaciones como por los jefes o coordinadores de los mismos, que se están aplicando los conocimientos o habilidades aprendidos durante las capacitaciones en sus puestos de trabajo.  
</t>
  </si>
  <si>
    <t xml:space="preserve">Se ejecutaron los cuatro productos programados para el semestre
1.) Mediante Circular GTH-20142100000074 del 13 de Enero del presente año se solicitó a los Funcionarios de Carrera Administrativa y de Libre Nombramiento del Fondo de Pasivo Social de FCN la Evaluación del desempeño del segundo semestre 2013-2014, como resultado el proceso GTH recibió copia de 55 Evaluaciones Parciales Semestrales, Evaluaciones Parciales Eventuales por cambio de Dependencia y/o Proceso o por cambio de Evaluador y de la Evaluación Anual u Ordinaria, las cuales fueron revisadas, tabuladas y archivadas en la historia laboral de cada funcionario. 
2) Revisión Formatos concertación de compromisos laborales 2014-2015 radicados en GTH:  
3) Revisión y archivo de planes de mejoramiento Individual radicados en GTH: Como resultado de la Evaluación del Desempeño correspondiente al periodo Febrero de 2013 a Enero de 2014, se debía concertar planes de mejoramiento individual para ocho (8) de los funcionarios evaluados, de los cuales se recibieron tres (3) proyectos de planes de mejoramiento individual, los cuales fueron revisados y devueltos para correcciones y firmas definitivas. Finalmente se recibieron dos planes de mejoramiento los cuales se encuentran archivados en las Historias Laborales.
4) En el mes de Abril se elaboró Informe consolidado de EVALUACIÓN DEL DESEMPEÑO LABORAL PERIODO: 2013 A 2014 el cual fue remitido al Director General  Mediante Memorando GTH – 20142100045403 del 11 de Junio de 2014. 
</t>
  </si>
  <si>
    <t xml:space="preserve">Durante el I semestre se expidieron dentro del término establecido  88 certificaciones solicitadas, así: Certificaciones SIIF 16, Certificaciones Laborales 53, Certificaciones con funciones 4, certificaciones de Inexistencia personal 15.
</t>
  </si>
  <si>
    <t>Durante el primer semestre de 2014 fueron calificados 11 proveedores de los cuales 9 fueron con calificación satisfactoria.</t>
  </si>
  <si>
    <t>Durante el primer semestre se ejecutaroin las 9 activades de inducción general y especifica para los doce funcionarios que ingresaron a la entidad.</t>
  </si>
  <si>
    <t xml:space="preserve">Durante el primer  semestre se iniciaron 2 procesos de Cobro Coactivo remitidos por la subdirección Financiera correspondiente a las siguientes entidades así:
Proceso 2014-001 Municipio de Florida  de fechas 17/03/2014 
Proceso 2014-002 Municipio de Neiva  de fecha 25/03/2014.
</t>
  </si>
  <si>
    <t>JAIME ESCOBAR RODRIGUEZ</t>
  </si>
  <si>
    <t>Durante el primer semestre de 2014 se dio cumplimiento de 3 recobros al FOSYGA, el pendiente por recobrar ovedece a que la maya validadora del SOSYGA no contiene el medicamento que pago el FPS.</t>
  </si>
  <si>
    <r>
      <t xml:space="preserve">Durante el I semestre se presentaron los siguientes informes asi: 
1 Revision por la direccion correspondiente al II semestre del 2013 la cual se legalizó el dia 26 de abril del 2014. </t>
    </r>
    <r>
      <rPr>
        <b/>
        <sz val="12"/>
        <rFont val="Bookman Old Style"/>
        <family val="1"/>
      </rPr>
      <t>de manera extemporanea</t>
    </r>
    <r>
      <rPr>
        <sz val="12"/>
        <rFont val="Bookman Old Style"/>
        <family val="1"/>
      </rPr>
      <t xml:space="preserve">, 
2 informe de desempeño semestral correspondiente al II semestre del 2013 el cual se presento el 6 de febrero del 2014,
3 Plan de Mejoramiento Institucional VI trimestre 2013 el cual se entrego el 10 de enero del 2014 y 
4 el Plan de Mejoramiento Institucional correspondiente al I trimestre del 2014 se entrego el dia 8 de abril del 2014,
5 el reporte de los indicadores estrategicos correspondientes al II semestre del 2013 el cual fue entregado el dia 13 de enero del 2014, 6 Se presentó un informe de gestión del proceso enviado mediante correo electronico a la OPS el día 28 de febrero de 2014, 
7 Plan de manejo de riesgo correspondiente al VI trimestre del 2013 el cual se entrego el dia 10 de enero del 2014 
8 el Plan de manejo de riesgo correspondiente al I trimestre del 2014 el cual se entrego el dia 9 de abril del 2014.  </t>
    </r>
  </si>
  <si>
    <t>Una vez realizada la verificacion de la informacion reportada en SIIF no resultaron deudores en mora por concepto de arrendamiento de muebles inmuebles, motivo por el cual el indicador no puede ser calificado.</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</si>
</sst>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 #,##0.00_);_([$€]\ * \(#,##0.00\);_([$€]\ *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1240A]&quot;$&quot;\ #,##0.00;\(&quot;$&quot;\ #,##0.00\)"/>
    <numFmt numFmtId="187" formatCode="[$-240A]dddd\,\ dd&quot; de &quot;mmmm&quot; de &quot;yyyy"/>
    <numFmt numFmtId="188" formatCode="[$-240A]hh:mm:ss\ AM/PM"/>
    <numFmt numFmtId="189" formatCode="0.0"/>
    <numFmt numFmtId="190" formatCode="0.000%"/>
    <numFmt numFmtId="191" formatCode="0.0000%"/>
  </numFmts>
  <fonts count="67">
    <font>
      <sz val="11"/>
      <color theme="1"/>
      <name val="Calibri"/>
      <family val="2"/>
    </font>
    <font>
      <sz val="11"/>
      <color indexed="8"/>
      <name val="Calibri"/>
      <family val="2"/>
    </font>
    <font>
      <sz val="10"/>
      <name val="Arial"/>
      <family val="2"/>
    </font>
    <font>
      <sz val="9"/>
      <name val="Arial Narrow"/>
      <family val="2"/>
    </font>
    <font>
      <sz val="10"/>
      <name val="Arial Narrow"/>
      <family val="2"/>
    </font>
    <font>
      <b/>
      <sz val="10"/>
      <name val="Arial Narrow"/>
      <family val="2"/>
    </font>
    <font>
      <b/>
      <sz val="12"/>
      <name val="Arial Narrow"/>
      <family val="2"/>
    </font>
    <font>
      <b/>
      <sz val="8"/>
      <name val="Arial Narrow"/>
      <family val="2"/>
    </font>
    <font>
      <b/>
      <sz val="8"/>
      <color indexed="9"/>
      <name val="Arial Narrow"/>
      <family val="2"/>
    </font>
    <font>
      <sz val="8"/>
      <name val="Arial Narrow"/>
      <family val="2"/>
    </font>
    <font>
      <b/>
      <sz val="11"/>
      <color indexed="8"/>
      <name val="Calibri"/>
      <family val="2"/>
    </font>
    <font>
      <sz val="8"/>
      <name val="Calibri"/>
      <family val="2"/>
    </font>
    <font>
      <b/>
      <sz val="9"/>
      <name val="Arial Narrow"/>
      <family val="2"/>
    </font>
    <font>
      <sz val="20"/>
      <color indexed="10"/>
      <name val="Calibri"/>
      <family val="2"/>
    </font>
    <font>
      <b/>
      <sz val="20"/>
      <color indexed="8"/>
      <name val="Calibri"/>
      <family val="2"/>
    </font>
    <font>
      <b/>
      <sz val="20"/>
      <color indexed="10"/>
      <name val="Calibri"/>
      <family val="2"/>
    </font>
    <font>
      <b/>
      <sz val="20"/>
      <name val="Calibri"/>
      <family val="2"/>
    </font>
    <font>
      <b/>
      <sz val="18"/>
      <color indexed="10"/>
      <name val="Calibri"/>
      <family val="2"/>
    </font>
    <font>
      <sz val="11"/>
      <name val="Calibri"/>
      <family val="2"/>
    </font>
    <font>
      <b/>
      <sz val="14"/>
      <name val="Calibri"/>
      <family val="2"/>
    </font>
    <font>
      <b/>
      <sz val="9"/>
      <color indexed="8"/>
      <name val="Arial Narrow"/>
      <family val="2"/>
    </font>
    <font>
      <sz val="9"/>
      <color indexed="8"/>
      <name val="Arial Narrow"/>
      <family val="2"/>
    </font>
    <font>
      <sz val="18"/>
      <color indexed="8"/>
      <name val="Calibri"/>
      <family val="2"/>
    </font>
    <font>
      <sz val="22"/>
      <color indexed="8"/>
      <name val="Calibri"/>
      <family val="2"/>
    </font>
    <font>
      <b/>
      <sz val="14"/>
      <color indexed="8"/>
      <name val="Calibri"/>
      <family val="2"/>
    </font>
    <font>
      <sz val="14"/>
      <color indexed="8"/>
      <name val="Calibri"/>
      <family val="2"/>
    </font>
    <font>
      <sz val="11"/>
      <name val="Bookman Old Style"/>
      <family val="1"/>
    </font>
    <font>
      <b/>
      <sz val="9"/>
      <color indexed="10"/>
      <name val="Arial Narrow"/>
      <family val="2"/>
    </font>
    <font>
      <sz val="12"/>
      <name val="Bookman Old Style"/>
      <family val="1"/>
    </font>
    <font>
      <sz val="12"/>
      <name val="Arial Narrow"/>
      <family val="2"/>
    </font>
    <font>
      <b/>
      <sz val="12"/>
      <name val="Bookman Old Style"/>
      <family val="1"/>
    </font>
    <font>
      <sz val="7"/>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10"/>
      <name val="Arial Narrow"/>
      <family val="2"/>
    </font>
    <font>
      <sz val="7"/>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FF0000"/>
      <name val="Arial Narrow"/>
      <family val="2"/>
    </font>
    <font>
      <sz val="7"/>
      <color theme="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31"/>
        <bgColor indexed="64"/>
      </patternFill>
    </fill>
    <fill>
      <patternFill patternType="solid">
        <fgColor indexed="46"/>
        <bgColor indexed="64"/>
      </patternFill>
    </fill>
    <fill>
      <patternFill patternType="solid">
        <fgColor indexed="26"/>
        <bgColor indexed="64"/>
      </patternFill>
    </fill>
    <fill>
      <patternFill patternType="solid">
        <fgColor rgb="FF99CCFF"/>
        <bgColor indexed="64"/>
      </patternFill>
    </fill>
    <fill>
      <patternFill patternType="solid">
        <fgColor rgb="FFCC99FF"/>
        <bgColor indexed="64"/>
      </patternFill>
    </fill>
    <fill>
      <patternFill patternType="solid">
        <fgColor rgb="FF00FF00"/>
        <bgColor indexed="64"/>
      </patternFill>
    </fill>
    <fill>
      <patternFill patternType="solid">
        <fgColor indexed="12"/>
        <bgColor indexed="64"/>
      </patternFill>
    </fill>
    <fill>
      <patternFill patternType="solid">
        <fgColor indexed="15"/>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CC00"/>
        <bgColor indexed="64"/>
      </patternFill>
    </fill>
    <fill>
      <patternFill patternType="solid">
        <fgColor rgb="FFCCFFCC"/>
        <bgColor indexed="64"/>
      </patternFill>
    </fill>
    <fill>
      <patternFill patternType="solid">
        <fgColor rgb="FFFF99CC"/>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double"/>
      <right/>
      <top style="double"/>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181" fontId="1" fillId="0" borderId="0" applyFont="0" applyFill="0" applyBorder="0" applyAlignment="0" applyProtection="0"/>
    <xf numFmtId="181" fontId="1" fillId="0" borderId="0" applyFont="0" applyFill="0" applyBorder="0" applyAlignment="0" applyProtection="0"/>
    <xf numFmtId="0" fontId="5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240">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36" borderId="10" xfId="0"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wrapText="1"/>
      <protection/>
    </xf>
    <xf numFmtId="0" fontId="3" fillId="38" borderId="10" xfId="0"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wrapText="1"/>
      <protection/>
    </xf>
    <xf numFmtId="0" fontId="3" fillId="41" borderId="10" xfId="0"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wrapText="1"/>
      <protection/>
    </xf>
    <xf numFmtId="0" fontId="3" fillId="44" borderId="10" xfId="0" applyFont="1" applyFill="1" applyBorder="1" applyAlignment="1" applyProtection="1">
      <alignment horizontal="center" vertical="center" wrapText="1"/>
      <protection/>
    </xf>
    <xf numFmtId="0" fontId="3" fillId="38" borderId="11" xfId="0" applyFont="1" applyFill="1" applyBorder="1" applyAlignment="1" applyProtection="1">
      <alignment horizontal="center" vertical="center" wrapText="1"/>
      <protection/>
    </xf>
    <xf numFmtId="0" fontId="3" fillId="38" borderId="12" xfId="0"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protection locked="0"/>
    </xf>
    <xf numFmtId="0" fontId="3" fillId="45" borderId="10" xfId="0" applyFont="1" applyFill="1" applyBorder="1" applyAlignment="1" applyProtection="1">
      <alignment horizontal="center" vertical="center" wrapText="1"/>
      <protection/>
    </xf>
    <xf numFmtId="0" fontId="3" fillId="46" borderId="10" xfId="0" applyFont="1" applyFill="1" applyBorder="1" applyAlignment="1" applyProtection="1">
      <alignment horizontal="center" vertical="center" wrapText="1"/>
      <protection/>
    </xf>
    <xf numFmtId="0" fontId="3" fillId="29" borderId="10" xfId="0" applyFont="1" applyFill="1" applyBorder="1" applyAlignment="1" applyProtection="1">
      <alignment horizontal="center" vertical="center" wrapText="1"/>
      <protection/>
    </xf>
    <xf numFmtId="0" fontId="3" fillId="29" borderId="12" xfId="0" applyFont="1" applyFill="1" applyBorder="1" applyAlignment="1" applyProtection="1">
      <alignment horizontal="center" vertical="center" wrapText="1"/>
      <protection/>
    </xf>
    <xf numFmtId="0" fontId="3" fillId="47" borderId="10" xfId="0" applyFont="1" applyFill="1" applyBorder="1" applyAlignment="1" applyProtection="1">
      <alignment horizontal="center" vertical="center" wrapText="1"/>
      <protection/>
    </xf>
    <xf numFmtId="0" fontId="3" fillId="35" borderId="13" xfId="70" applyFont="1" applyFill="1" applyBorder="1" applyAlignment="1" applyProtection="1">
      <alignment horizontal="justify" vertical="center" wrapText="1"/>
      <protection locked="0"/>
    </xf>
    <xf numFmtId="0" fontId="3" fillId="38" borderId="13" xfId="70" applyFont="1" applyFill="1" applyBorder="1" applyAlignment="1" applyProtection="1">
      <alignment horizontal="justify" vertical="center" wrapText="1"/>
      <protection locked="0"/>
    </xf>
    <xf numFmtId="0" fontId="3" fillId="40" borderId="13" xfId="70" applyFont="1" applyFill="1" applyBorder="1" applyAlignment="1" applyProtection="1">
      <alignment horizontal="justify" vertical="center" wrapText="1"/>
      <protection locked="0"/>
    </xf>
    <xf numFmtId="0" fontId="3" fillId="42" borderId="13" xfId="70" applyFont="1" applyFill="1" applyBorder="1" applyAlignment="1" applyProtection="1">
      <alignment horizontal="justify" vertical="center"/>
      <protection locked="0"/>
    </xf>
    <xf numFmtId="0" fontId="3" fillId="42" borderId="13" xfId="0" applyFont="1" applyFill="1" applyBorder="1" applyAlignment="1" applyProtection="1">
      <alignment horizontal="justify" vertical="center" wrapText="1"/>
      <protection locked="0"/>
    </xf>
    <xf numFmtId="0" fontId="3" fillId="46" borderId="13" xfId="70" applyFont="1" applyFill="1" applyBorder="1" applyAlignment="1" applyProtection="1">
      <alignment horizontal="justify" vertical="center"/>
      <protection locked="0"/>
    </xf>
    <xf numFmtId="0" fontId="3" fillId="46" borderId="13" xfId="70" applyFont="1" applyFill="1" applyBorder="1" applyAlignment="1" applyProtection="1">
      <alignment horizontal="justify" vertical="center" wrapText="1"/>
      <protection locked="0"/>
    </xf>
    <xf numFmtId="0" fontId="0" fillId="0" borderId="0" xfId="0" applyAlignment="1" applyProtection="1">
      <alignment/>
      <protection/>
    </xf>
    <xf numFmtId="0" fontId="9" fillId="48" borderId="10" xfId="54" applyFont="1" applyFill="1" applyBorder="1" applyAlignment="1" applyProtection="1">
      <alignment vertical="center"/>
      <protection/>
    </xf>
    <xf numFmtId="0" fontId="65" fillId="48" borderId="10" xfId="54" applyFont="1" applyFill="1" applyBorder="1" applyAlignment="1" applyProtection="1">
      <alignment vertical="center"/>
      <protection/>
    </xf>
    <xf numFmtId="0" fontId="7" fillId="49"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wrapText="1"/>
      <protection/>
    </xf>
    <xf numFmtId="0" fontId="8" fillId="50" borderId="10" xfId="0" applyFont="1" applyFill="1" applyBorder="1" applyAlignment="1" applyProtection="1">
      <alignment horizontal="center" vertical="center" wrapText="1"/>
      <protection/>
    </xf>
    <xf numFmtId="0" fontId="7" fillId="51" borderId="10" xfId="0" applyFont="1" applyFill="1" applyBorder="1" applyAlignment="1" applyProtection="1">
      <alignment horizontal="center" vertical="center" wrapText="1"/>
      <protection/>
    </xf>
    <xf numFmtId="0" fontId="7" fillId="52"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3" fontId="4" fillId="39" borderId="10" xfId="0" applyNumberFormat="1" applyFont="1" applyFill="1" applyBorder="1" applyAlignment="1" applyProtection="1">
      <alignment horizontal="center" vertical="center" wrapText="1"/>
      <protection/>
    </xf>
    <xf numFmtId="9" fontId="5" fillId="39" borderId="10" xfId="78" applyFont="1" applyFill="1" applyBorder="1" applyAlignment="1" applyProtection="1">
      <alignment horizontal="center" vertical="center" wrapText="1"/>
      <protection/>
    </xf>
    <xf numFmtId="9" fontId="4" fillId="39" borderId="10" xfId="78"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12" fillId="34"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protection/>
    </xf>
    <xf numFmtId="9" fontId="3" fillId="34" borderId="10" xfId="0" applyNumberFormat="1" applyFont="1" applyFill="1" applyBorder="1" applyAlignment="1" applyProtection="1">
      <alignment horizontal="center" vertical="center" wrapText="1"/>
      <protection/>
    </xf>
    <xf numFmtId="0" fontId="3" fillId="53" borderId="14" xfId="0"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9" fontId="3" fillId="33" borderId="10" xfId="0" applyNumberFormat="1" applyFont="1" applyFill="1" applyBorder="1" applyAlignment="1" applyProtection="1">
      <alignment horizontal="center" vertical="center" wrapText="1"/>
      <protection/>
    </xf>
    <xf numFmtId="9" fontId="3" fillId="33" borderId="10" xfId="0" applyNumberFormat="1" applyFont="1" applyFill="1" applyBorder="1" applyAlignment="1" applyProtection="1">
      <alignment horizontal="center" vertical="center"/>
      <protection/>
    </xf>
    <xf numFmtId="0" fontId="12" fillId="35" borderId="10" xfId="0" applyFont="1" applyFill="1" applyBorder="1" applyAlignment="1" applyProtection="1">
      <alignment horizontal="center" vertical="center" wrapText="1"/>
      <protection/>
    </xf>
    <xf numFmtId="0" fontId="12" fillId="35" borderId="10" xfId="74" applyFont="1" applyFill="1" applyBorder="1" applyAlignment="1" applyProtection="1">
      <alignment horizontal="center" vertical="center" wrapText="1"/>
      <protection/>
    </xf>
    <xf numFmtId="0" fontId="3" fillId="35" borderId="10" xfId="74"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wrapText="1"/>
      <protection/>
    </xf>
    <xf numFmtId="9" fontId="3" fillId="35" borderId="10" xfId="0" applyNumberFormat="1" applyFont="1" applyFill="1" applyBorder="1" applyAlignment="1" applyProtection="1">
      <alignment horizontal="center" vertical="center" wrapText="1"/>
      <protection/>
    </xf>
    <xf numFmtId="0" fontId="12" fillId="35" borderId="12" xfId="0" applyFont="1" applyFill="1" applyBorder="1" applyAlignment="1" applyProtection="1">
      <alignment horizontal="center" vertical="center" wrapText="1"/>
      <protection/>
    </xf>
    <xf numFmtId="0" fontId="20" fillId="35" borderId="10" xfId="72" applyFont="1" applyFill="1" applyBorder="1" applyAlignment="1" applyProtection="1">
      <alignment horizontal="center" vertical="center" wrapText="1"/>
      <protection/>
    </xf>
    <xf numFmtId="9" fontId="12" fillId="36" borderId="10" xfId="0" applyNumberFormat="1"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3" fillId="36" borderId="10" xfId="74" applyFont="1" applyFill="1" applyBorder="1" applyAlignment="1" applyProtection="1">
      <alignment horizontal="center" vertical="center" wrapText="1"/>
      <protection/>
    </xf>
    <xf numFmtId="9" fontId="3" fillId="36" borderId="10" xfId="0" applyNumberFormat="1" applyFont="1" applyFill="1" applyBorder="1" applyAlignment="1" applyProtection="1">
      <alignment horizontal="center" vertical="center"/>
      <protection/>
    </xf>
    <xf numFmtId="49" fontId="3" fillId="37" borderId="10" xfId="0" applyNumberFormat="1" applyFont="1" applyFill="1" applyBorder="1" applyAlignment="1" applyProtection="1">
      <alignment horizontal="center" vertical="center" wrapText="1"/>
      <protection/>
    </xf>
    <xf numFmtId="0" fontId="3" fillId="37" borderId="12" xfId="0" applyFont="1" applyFill="1" applyBorder="1" applyAlignment="1" applyProtection="1">
      <alignment horizontal="center" vertical="center" wrapText="1"/>
      <protection/>
    </xf>
    <xf numFmtId="9" fontId="3" fillId="37" borderId="10" xfId="0" applyNumberFormat="1" applyFont="1" applyFill="1" applyBorder="1" applyAlignment="1" applyProtection="1">
      <alignment horizontal="center" vertical="center"/>
      <protection/>
    </xf>
    <xf numFmtId="0" fontId="3" fillId="38" borderId="12" xfId="0" applyFont="1" applyFill="1" applyBorder="1" applyAlignment="1" applyProtection="1">
      <alignment horizontal="center" vertical="center"/>
      <protection/>
    </xf>
    <xf numFmtId="9" fontId="3" fillId="38" borderId="12" xfId="0" applyNumberFormat="1" applyFont="1" applyFill="1" applyBorder="1" applyAlignment="1" applyProtection="1">
      <alignment horizontal="center" vertical="center"/>
      <protection/>
    </xf>
    <xf numFmtId="0" fontId="18" fillId="0" borderId="0" xfId="0" applyFont="1" applyAlignment="1" applyProtection="1">
      <alignment/>
      <protection/>
    </xf>
    <xf numFmtId="0" fontId="3" fillId="38" borderId="10" xfId="0" applyFont="1" applyFill="1" applyBorder="1" applyAlignment="1" applyProtection="1">
      <alignment horizontal="center" vertical="center"/>
      <protection/>
    </xf>
    <xf numFmtId="9" fontId="3" fillId="38" borderId="10" xfId="0" applyNumberFormat="1" applyFont="1" applyFill="1" applyBorder="1" applyAlignment="1" applyProtection="1">
      <alignment horizontal="center" vertical="center"/>
      <protection/>
    </xf>
    <xf numFmtId="0" fontId="3" fillId="38" borderId="11" xfId="0" applyFont="1" applyFill="1" applyBorder="1" applyAlignment="1" applyProtection="1">
      <alignment horizontal="center" vertical="center"/>
      <protection/>
    </xf>
    <xf numFmtId="9" fontId="3" fillId="38" borderId="11" xfId="0" applyNumberFormat="1" applyFont="1" applyFill="1" applyBorder="1" applyAlignment="1" applyProtection="1">
      <alignment horizontal="center" vertical="center"/>
      <protection/>
    </xf>
    <xf numFmtId="0" fontId="3" fillId="39" borderId="10" xfId="0" applyFont="1" applyFill="1" applyBorder="1" applyAlignment="1" applyProtection="1">
      <alignment horizontal="center" vertical="center"/>
      <protection/>
    </xf>
    <xf numFmtId="9" fontId="3" fillId="39" borderId="10" xfId="0" applyNumberFormat="1" applyFont="1" applyFill="1" applyBorder="1" applyAlignment="1" applyProtection="1">
      <alignment horizontal="center" vertical="center"/>
      <protection/>
    </xf>
    <xf numFmtId="0" fontId="3" fillId="39" borderId="12" xfId="0" applyFont="1" applyFill="1" applyBorder="1" applyAlignment="1" applyProtection="1">
      <alignment horizontal="center" vertical="center" wrapText="1"/>
      <protection/>
    </xf>
    <xf numFmtId="0" fontId="3" fillId="39" borderId="13" xfId="0" applyFont="1" applyFill="1" applyBorder="1" applyAlignment="1" applyProtection="1">
      <alignment horizontal="center" vertical="center" wrapText="1"/>
      <protection/>
    </xf>
    <xf numFmtId="0" fontId="3" fillId="40" borderId="10" xfId="0" applyFont="1" applyFill="1" applyBorder="1" applyAlignment="1" applyProtection="1">
      <alignment horizontal="center" vertical="center"/>
      <protection/>
    </xf>
    <xf numFmtId="9" fontId="3" fillId="40" borderId="10" xfId="0" applyNumberFormat="1" applyFont="1" applyFill="1" applyBorder="1" applyAlignment="1" applyProtection="1">
      <alignment horizontal="center" vertical="center"/>
      <protection/>
    </xf>
    <xf numFmtId="0" fontId="12" fillId="41" borderId="10" xfId="0" applyFont="1" applyFill="1" applyBorder="1" applyAlignment="1" applyProtection="1">
      <alignment horizontal="center" vertical="center" wrapText="1"/>
      <protection/>
    </xf>
    <xf numFmtId="0" fontId="3" fillId="41" borderId="10" xfId="0" applyFont="1" applyFill="1" applyBorder="1" applyAlignment="1" applyProtection="1">
      <alignment horizontal="center" vertical="center"/>
      <protection/>
    </xf>
    <xf numFmtId="9" fontId="3" fillId="41" borderId="10" xfId="0" applyNumberFormat="1" applyFont="1" applyFill="1" applyBorder="1" applyAlignment="1" applyProtection="1">
      <alignment horizontal="center" vertical="center"/>
      <protection/>
    </xf>
    <xf numFmtId="0" fontId="12" fillId="38" borderId="10" xfId="0"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protection/>
    </xf>
    <xf numFmtId="9" fontId="3" fillId="42" borderId="10" xfId="0" applyNumberFormat="1" applyFont="1" applyFill="1" applyBorder="1" applyAlignment="1" applyProtection="1">
      <alignment horizontal="center" vertical="center"/>
      <protection/>
    </xf>
    <xf numFmtId="0" fontId="3" fillId="43" borderId="10" xfId="0" applyFont="1" applyFill="1" applyBorder="1" applyAlignment="1" applyProtection="1">
      <alignment horizontal="center" vertical="center"/>
      <protection/>
    </xf>
    <xf numFmtId="9" fontId="3" fillId="43" borderId="10" xfId="0" applyNumberFormat="1" applyFont="1" applyFill="1" applyBorder="1" applyAlignment="1" applyProtection="1">
      <alignment horizontal="center" vertical="center"/>
      <protection/>
    </xf>
    <xf numFmtId="0" fontId="3" fillId="39" borderId="10" xfId="0" applyFont="1" applyFill="1" applyBorder="1" applyAlignment="1" applyProtection="1">
      <alignment horizontal="justify" vertical="center" wrapText="1"/>
      <protection/>
    </xf>
    <xf numFmtId="0" fontId="12" fillId="44" borderId="10" xfId="0" applyFont="1" applyFill="1" applyBorder="1" applyAlignment="1" applyProtection="1">
      <alignment horizontal="center" vertical="center" wrapText="1"/>
      <protection/>
    </xf>
    <xf numFmtId="0" fontId="3" fillId="44" borderId="10" xfId="0" applyFont="1" applyFill="1" applyBorder="1" applyAlignment="1" applyProtection="1">
      <alignment horizontal="center" vertical="center"/>
      <protection/>
    </xf>
    <xf numFmtId="9" fontId="3" fillId="44" borderId="10" xfId="0" applyNumberFormat="1" applyFont="1" applyFill="1" applyBorder="1" applyAlignment="1" applyProtection="1">
      <alignment horizontal="center" vertical="center" wrapText="1"/>
      <protection/>
    </xf>
    <xf numFmtId="9" fontId="3" fillId="44" borderId="10" xfId="0" applyNumberFormat="1" applyFont="1" applyFill="1" applyBorder="1" applyAlignment="1" applyProtection="1">
      <alignment horizontal="center" vertical="center"/>
      <protection/>
    </xf>
    <xf numFmtId="0" fontId="0" fillId="46" borderId="0" xfId="0" applyFill="1" applyAlignment="1" applyProtection="1">
      <alignment/>
      <protection/>
    </xf>
    <xf numFmtId="0" fontId="60" fillId="46" borderId="0" xfId="0" applyFont="1" applyFill="1" applyAlignment="1" applyProtection="1">
      <alignment/>
      <protection/>
    </xf>
    <xf numFmtId="0" fontId="10" fillId="46" borderId="0" xfId="0" applyFont="1" applyFill="1" applyAlignment="1" applyProtection="1">
      <alignment/>
      <protection/>
    </xf>
    <xf numFmtId="0" fontId="10" fillId="0" borderId="0" xfId="0" applyFont="1" applyAlignment="1" applyProtection="1">
      <alignment/>
      <protection/>
    </xf>
    <xf numFmtId="0" fontId="60" fillId="0" borderId="0" xfId="0" applyFont="1" applyAlignment="1" applyProtection="1">
      <alignment/>
      <protection/>
    </xf>
    <xf numFmtId="0" fontId="22" fillId="0" borderId="0" xfId="0"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0" fontId="0" fillId="0" borderId="0" xfId="0" applyBorder="1" applyAlignment="1" applyProtection="1">
      <alignment/>
      <protection/>
    </xf>
    <xf numFmtId="0" fontId="14"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pplyProtection="1">
      <alignment/>
      <protection/>
    </xf>
    <xf numFmtId="0" fontId="17" fillId="0" borderId="0" xfId="0" applyFont="1" applyAlignment="1" applyProtection="1">
      <alignment/>
      <protection/>
    </xf>
    <xf numFmtId="0" fontId="13" fillId="54" borderId="0" xfId="0" applyFont="1" applyFill="1" applyAlignment="1" applyProtection="1">
      <alignment/>
      <protection/>
    </xf>
    <xf numFmtId="0" fontId="60" fillId="54" borderId="0" xfId="0" applyFont="1" applyFill="1" applyAlignment="1" applyProtection="1">
      <alignment/>
      <protection/>
    </xf>
    <xf numFmtId="0" fontId="0" fillId="55" borderId="0" xfId="0" applyFill="1" applyAlignment="1" applyProtection="1">
      <alignment/>
      <protection/>
    </xf>
    <xf numFmtId="9" fontId="3" fillId="34" borderId="10" xfId="78" applyFont="1" applyFill="1" applyBorder="1" applyAlignment="1" applyProtection="1">
      <alignment horizontal="center" vertical="center" wrapText="1"/>
      <protection locked="0"/>
    </xf>
    <xf numFmtId="9" fontId="3" fillId="33" borderId="10" xfId="78" applyFont="1" applyFill="1" applyBorder="1" applyAlignment="1" applyProtection="1">
      <alignment horizontal="center" vertical="center" wrapText="1"/>
      <protection locked="0"/>
    </xf>
    <xf numFmtId="9" fontId="3" fillId="35" borderId="10" xfId="78" applyFont="1" applyFill="1" applyBorder="1" applyAlignment="1" applyProtection="1">
      <alignment horizontal="center" vertical="center" wrapText="1"/>
      <protection locked="0"/>
    </xf>
    <xf numFmtId="9" fontId="3" fillId="36" borderId="10" xfId="78" applyFont="1" applyFill="1" applyBorder="1" applyAlignment="1" applyProtection="1">
      <alignment horizontal="center" vertical="center" wrapText="1"/>
      <protection locked="0"/>
    </xf>
    <xf numFmtId="9" fontId="3" fillId="37" borderId="10" xfId="78" applyFont="1" applyFill="1" applyBorder="1" applyAlignment="1" applyProtection="1">
      <alignment horizontal="center" vertical="center" wrapText="1"/>
      <protection locked="0"/>
    </xf>
    <xf numFmtId="0" fontId="3" fillId="29" borderId="12" xfId="0" applyFont="1" applyFill="1" applyBorder="1" applyAlignment="1" applyProtection="1">
      <alignment horizontal="center" vertical="center" wrapText="1"/>
      <protection locked="0"/>
    </xf>
    <xf numFmtId="9" fontId="3" fillId="38" borderId="12" xfId="78" applyFont="1" applyFill="1" applyBorder="1" applyAlignment="1" applyProtection="1">
      <alignment horizontal="center" vertical="center" wrapText="1"/>
      <protection locked="0"/>
    </xf>
    <xf numFmtId="9" fontId="3" fillId="29" borderId="10" xfId="78" applyFont="1" applyFill="1" applyBorder="1" applyAlignment="1" applyProtection="1">
      <alignment horizontal="center" vertical="center" wrapText="1"/>
      <protection locked="0"/>
    </xf>
    <xf numFmtId="9" fontId="3" fillId="39" borderId="10" xfId="78" applyFont="1" applyFill="1" applyBorder="1" applyAlignment="1" applyProtection="1">
      <alignment horizontal="center" vertical="center" wrapText="1"/>
      <protection locked="0"/>
    </xf>
    <xf numFmtId="3" fontId="3" fillId="40" borderId="10" xfId="0" applyNumberFormat="1" applyFont="1" applyFill="1" applyBorder="1" applyAlignment="1" applyProtection="1">
      <alignment horizontal="center" vertical="center" wrapText="1"/>
      <protection locked="0"/>
    </xf>
    <xf numFmtId="9" fontId="3" fillId="40" borderId="10" xfId="78" applyFont="1" applyFill="1" applyBorder="1" applyAlignment="1" applyProtection="1">
      <alignment horizontal="center" vertical="center" wrapText="1"/>
      <protection locked="0"/>
    </xf>
    <xf numFmtId="9" fontId="3" fillId="41" borderId="10" xfId="78" applyFont="1" applyFill="1" applyBorder="1" applyAlignment="1" applyProtection="1">
      <alignment horizontal="center" vertical="center" wrapText="1"/>
      <protection locked="0"/>
    </xf>
    <xf numFmtId="0" fontId="3" fillId="38" borderId="10" xfId="0" applyFont="1" applyFill="1" applyBorder="1" applyAlignment="1" applyProtection="1">
      <alignment horizontal="center" vertical="center" wrapText="1"/>
      <protection locked="0"/>
    </xf>
    <xf numFmtId="0" fontId="3" fillId="29" borderId="10" xfId="0" applyFont="1" applyFill="1" applyBorder="1" applyAlignment="1" applyProtection="1">
      <alignment horizontal="center" vertical="center" wrapText="1"/>
      <protection locked="0"/>
    </xf>
    <xf numFmtId="9" fontId="3" fillId="42" borderId="10" xfId="78" applyFont="1" applyFill="1" applyBorder="1" applyAlignment="1" applyProtection="1">
      <alignment horizontal="center" vertical="center" wrapText="1"/>
      <protection locked="0"/>
    </xf>
    <xf numFmtId="9" fontId="3" fillId="43" borderId="10" xfId="78" applyFont="1" applyFill="1" applyBorder="1" applyAlignment="1" applyProtection="1">
      <alignment horizontal="center" vertical="center" wrapText="1"/>
      <protection locked="0"/>
    </xf>
    <xf numFmtId="9" fontId="3" fillId="32" borderId="10" xfId="78" applyFont="1" applyFill="1" applyBorder="1" applyAlignment="1" applyProtection="1">
      <alignment horizontal="center" vertical="center" wrapText="1"/>
      <protection locked="0"/>
    </xf>
    <xf numFmtId="0" fontId="3" fillId="38" borderId="13" xfId="70" applyNumberFormat="1" applyFont="1" applyFill="1" applyBorder="1" applyAlignment="1" applyProtection="1">
      <alignment horizontal="justify" vertical="center" wrapText="1"/>
      <protection locked="0"/>
    </xf>
    <xf numFmtId="3" fontId="3" fillId="40" borderId="10" xfId="0" applyNumberFormat="1" applyFont="1" applyFill="1" applyBorder="1" applyAlignment="1" applyProtection="1">
      <alignment horizontal="center" vertical="center" wrapText="1"/>
      <protection locked="0"/>
    </xf>
    <xf numFmtId="0" fontId="3" fillId="33" borderId="10" xfId="0" applyFont="1" applyFill="1" applyBorder="1" applyAlignment="1" applyProtection="1">
      <alignment horizontal="justify" vertical="center" wrapText="1"/>
      <protection locked="0"/>
    </xf>
    <xf numFmtId="0" fontId="3" fillId="35" borderId="13" xfId="0" applyFont="1" applyFill="1" applyBorder="1" applyAlignment="1" applyProtection="1">
      <alignment horizontal="center" vertical="center" wrapText="1"/>
      <protection/>
    </xf>
    <xf numFmtId="9" fontId="3" fillId="35" borderId="15" xfId="78" applyFont="1" applyFill="1" applyBorder="1" applyAlignment="1" applyProtection="1">
      <alignment horizontal="center" vertical="center" wrapText="1"/>
      <protection locked="0"/>
    </xf>
    <xf numFmtId="0" fontId="21" fillId="35" borderId="11" xfId="0" applyFont="1" applyFill="1" applyBorder="1" applyAlignment="1" applyProtection="1">
      <alignment horizontal="center" vertical="center"/>
      <protection locked="0"/>
    </xf>
    <xf numFmtId="49" fontId="3" fillId="35" borderId="13" xfId="0" applyNumberFormat="1" applyFont="1" applyFill="1" applyBorder="1" applyAlignment="1" applyProtection="1">
      <alignment horizontal="justify" vertical="center" wrapText="1"/>
      <protection locked="0"/>
    </xf>
    <xf numFmtId="0" fontId="3" fillId="35" borderId="16" xfId="0" applyNumberFormat="1" applyFont="1" applyFill="1" applyBorder="1" applyAlignment="1" applyProtection="1">
      <alignment horizontal="justify" vertical="center" wrapText="1"/>
      <protection locked="0"/>
    </xf>
    <xf numFmtId="0" fontId="3" fillId="37" borderId="13" xfId="70" applyFont="1" applyFill="1" applyBorder="1" applyAlignment="1" applyProtection="1">
      <alignment horizontal="justify" vertical="center" wrapText="1"/>
      <protection locked="0"/>
    </xf>
    <xf numFmtId="0" fontId="12" fillId="37" borderId="10" xfId="0" applyFont="1" applyFill="1" applyBorder="1" applyAlignment="1" applyProtection="1">
      <alignment horizontal="center" vertical="center" wrapText="1"/>
      <protection/>
    </xf>
    <xf numFmtId="0" fontId="21" fillId="37" borderId="10" xfId="0" applyFont="1" applyFill="1" applyBorder="1" applyAlignment="1" applyProtection="1">
      <alignment horizontal="center" vertical="center"/>
      <protection locked="0"/>
    </xf>
    <xf numFmtId="0" fontId="3" fillId="38" borderId="13" xfId="0" applyFont="1" applyFill="1" applyBorder="1" applyAlignment="1" applyProtection="1">
      <alignment horizontal="justify" vertical="center" wrapText="1"/>
      <protection locked="0"/>
    </xf>
    <xf numFmtId="0" fontId="12" fillId="38" borderId="12" xfId="0" applyFont="1" applyFill="1" applyBorder="1" applyAlignment="1" applyProtection="1">
      <alignment horizontal="center" vertical="center" wrapText="1"/>
      <protection/>
    </xf>
    <xf numFmtId="3" fontId="3" fillId="29" borderId="12" xfId="0" applyNumberFormat="1" applyFont="1" applyFill="1" applyBorder="1" applyAlignment="1" applyProtection="1">
      <alignment horizontal="center" vertical="center" wrapText="1"/>
      <protection locked="0"/>
    </xf>
    <xf numFmtId="49" fontId="12" fillId="39" borderId="10" xfId="0" applyNumberFormat="1" applyFont="1" applyFill="1" applyBorder="1" applyAlignment="1" applyProtection="1">
      <alignment horizontal="center" vertical="center"/>
      <protection/>
    </xf>
    <xf numFmtId="0" fontId="3" fillId="56" borderId="13" xfId="0" applyFont="1" applyFill="1" applyBorder="1" applyAlignment="1" applyProtection="1">
      <alignment horizontal="justify" vertical="center" wrapText="1"/>
      <protection locked="0"/>
    </xf>
    <xf numFmtId="0" fontId="3" fillId="39" borderId="13" xfId="0" applyNumberFormat="1" applyFont="1" applyFill="1" applyBorder="1" applyAlignment="1" applyProtection="1">
      <alignment horizontal="justify" vertical="center" wrapText="1"/>
      <protection locked="0"/>
    </xf>
    <xf numFmtId="49" fontId="12" fillId="38" borderId="10" xfId="0" applyNumberFormat="1" applyFont="1" applyFill="1" applyBorder="1" applyAlignment="1" applyProtection="1">
      <alignment horizontal="center" vertical="center"/>
      <protection/>
    </xf>
    <xf numFmtId="0" fontId="3" fillId="29" borderId="13" xfId="70" applyFont="1" applyFill="1" applyBorder="1" applyAlignment="1" applyProtection="1">
      <alignment horizontal="justify" vertical="center" wrapText="1"/>
      <protection locked="0"/>
    </xf>
    <xf numFmtId="0" fontId="21" fillId="38" borderId="10" xfId="0" applyFont="1" applyFill="1" applyBorder="1" applyAlignment="1" applyProtection="1">
      <alignment horizontal="center" vertical="center"/>
      <protection locked="0"/>
    </xf>
    <xf numFmtId="0" fontId="21" fillId="29" borderId="10" xfId="0" applyFont="1" applyFill="1" applyBorder="1" applyAlignment="1" applyProtection="1">
      <alignment horizontal="center" vertical="center"/>
      <protection locked="0"/>
    </xf>
    <xf numFmtId="0" fontId="3" fillId="38" borderId="10" xfId="0" applyFont="1" applyFill="1" applyBorder="1" applyAlignment="1" applyProtection="1">
      <alignment horizontal="center" vertical="center"/>
      <protection locked="0"/>
    </xf>
    <xf numFmtId="9" fontId="3" fillId="40" borderId="10" xfId="78" applyNumberFormat="1" applyFont="1" applyFill="1" applyBorder="1" applyAlignment="1" applyProtection="1">
      <alignment horizontal="center" vertical="center" wrapText="1"/>
      <protection locked="0"/>
    </xf>
    <xf numFmtId="0" fontId="12" fillId="40" borderId="10" xfId="0" applyFont="1" applyFill="1" applyBorder="1" applyAlignment="1" applyProtection="1">
      <alignment horizontal="center" vertical="center" wrapText="1"/>
      <protection/>
    </xf>
    <xf numFmtId="0" fontId="3" fillId="40" borderId="13" xfId="0" applyFont="1" applyFill="1" applyBorder="1" applyAlignment="1" applyProtection="1">
      <alignment horizontal="justify" vertical="center" wrapText="1"/>
      <protection locked="0"/>
    </xf>
    <xf numFmtId="3" fontId="21" fillId="40" borderId="10" xfId="0" applyNumberFormat="1" applyFont="1" applyFill="1" applyBorder="1" applyAlignment="1" applyProtection="1">
      <alignment horizontal="center" vertical="center"/>
      <protection locked="0"/>
    </xf>
    <xf numFmtId="0" fontId="3" fillId="41" borderId="13" xfId="0" applyFont="1" applyFill="1" applyBorder="1" applyAlignment="1" applyProtection="1">
      <alignment horizontal="center" vertical="center" wrapText="1"/>
      <protection/>
    </xf>
    <xf numFmtId="9" fontId="3" fillId="41" borderId="15" xfId="78" applyFont="1" applyFill="1" applyBorder="1" applyAlignment="1" applyProtection="1">
      <alignment horizontal="center" vertical="center" wrapText="1"/>
      <protection locked="0"/>
    </xf>
    <xf numFmtId="0" fontId="21" fillId="40" borderId="11" xfId="0" applyFont="1" applyFill="1" applyBorder="1" applyAlignment="1" applyProtection="1">
      <alignment horizontal="center" vertical="center"/>
      <protection locked="0"/>
    </xf>
    <xf numFmtId="0" fontId="3" fillId="57" borderId="10" xfId="0" applyFont="1" applyFill="1" applyBorder="1" applyAlignment="1" applyProtection="1">
      <alignment horizontal="center" vertical="center"/>
      <protection locked="0"/>
    </xf>
    <xf numFmtId="0" fontId="3" fillId="41" borderId="13" xfId="0" applyNumberFormat="1" applyFont="1" applyFill="1" applyBorder="1" applyAlignment="1" applyProtection="1">
      <alignment horizontal="justify" vertical="center" wrapText="1"/>
      <protection locked="0"/>
    </xf>
    <xf numFmtId="0" fontId="3" fillId="57" borderId="13" xfId="70" applyNumberFormat="1" applyFont="1" applyFill="1" applyBorder="1" applyAlignment="1" applyProtection="1">
      <alignment horizontal="justify" vertical="center" wrapText="1"/>
      <protection locked="0"/>
    </xf>
    <xf numFmtId="0" fontId="21" fillId="57" borderId="10" xfId="0" applyFont="1" applyFill="1" applyBorder="1" applyAlignment="1" applyProtection="1">
      <alignment horizontal="center" vertical="center"/>
      <protection locked="0"/>
    </xf>
    <xf numFmtId="0" fontId="3" fillId="41" borderId="13" xfId="70" applyNumberFormat="1" applyFont="1" applyFill="1" applyBorder="1" applyAlignment="1" applyProtection="1">
      <alignment horizontal="justify" vertical="center"/>
      <protection locked="0"/>
    </xf>
    <xf numFmtId="0" fontId="21" fillId="57" borderId="10" xfId="0" applyNumberFormat="1" applyFont="1" applyFill="1" applyBorder="1" applyAlignment="1" applyProtection="1">
      <alignment horizontal="center" vertical="center"/>
      <protection locked="0"/>
    </xf>
    <xf numFmtId="0" fontId="21" fillId="38" borderId="13" xfId="0" applyNumberFormat="1" applyFont="1" applyFill="1" applyBorder="1" applyAlignment="1" applyProtection="1">
      <alignment horizontal="justify" vertical="center" wrapText="1"/>
      <protection locked="0"/>
    </xf>
    <xf numFmtId="0" fontId="21" fillId="29" borderId="13" xfId="0" applyFont="1" applyFill="1" applyBorder="1" applyAlignment="1" applyProtection="1">
      <alignment horizontal="justify" vertical="center" wrapText="1"/>
      <protection locked="0"/>
    </xf>
    <xf numFmtId="0" fontId="21" fillId="42" borderId="10" xfId="0" applyFont="1" applyFill="1" applyBorder="1" applyAlignment="1" applyProtection="1">
      <alignment horizontal="center" vertical="center"/>
      <protection locked="0"/>
    </xf>
    <xf numFmtId="0" fontId="21" fillId="46" borderId="10" xfId="0" applyFont="1" applyFill="1" applyBorder="1" applyAlignment="1" applyProtection="1">
      <alignment horizontal="center" vertical="center"/>
      <protection locked="0"/>
    </xf>
    <xf numFmtId="0" fontId="12" fillId="42" borderId="10" xfId="0" applyFont="1" applyFill="1" applyBorder="1" applyAlignment="1" applyProtection="1">
      <alignment horizontal="center" vertical="center" wrapText="1"/>
      <protection/>
    </xf>
    <xf numFmtId="0" fontId="12" fillId="43" borderId="10" xfId="0" applyFont="1" applyFill="1" applyBorder="1" applyAlignment="1" applyProtection="1">
      <alignment horizontal="center" vertical="center" wrapText="1"/>
      <protection/>
    </xf>
    <xf numFmtId="0" fontId="12" fillId="39" borderId="10" xfId="0" applyFont="1" applyFill="1" applyBorder="1" applyAlignment="1" applyProtection="1">
      <alignment horizontal="center" vertical="center" wrapText="1"/>
      <protection/>
    </xf>
    <xf numFmtId="0" fontId="3" fillId="36" borderId="13" xfId="70" applyFont="1" applyFill="1" applyBorder="1" applyAlignment="1" applyProtection="1">
      <alignment horizontal="justify" vertical="center"/>
      <protection locked="0"/>
    </xf>
    <xf numFmtId="0" fontId="3" fillId="37" borderId="13" xfId="70" applyFont="1" applyFill="1" applyBorder="1" applyAlignment="1" applyProtection="1">
      <alignment horizontal="left" vertical="center" wrapText="1"/>
      <protection locked="0"/>
    </xf>
    <xf numFmtId="0" fontId="3" fillId="37" borderId="10" xfId="0" applyFont="1" applyFill="1" applyBorder="1" applyAlignment="1" applyProtection="1">
      <alignment horizontal="center" vertical="center"/>
      <protection locked="0"/>
    </xf>
    <xf numFmtId="0" fontId="3" fillId="29" borderId="13" xfId="0" applyFont="1" applyFill="1" applyBorder="1" applyAlignment="1" applyProtection="1">
      <alignment horizontal="justify" vertical="center" wrapText="1"/>
      <protection locked="0"/>
    </xf>
    <xf numFmtId="4" fontId="3" fillId="29" borderId="12" xfId="0" applyNumberFormat="1" applyFont="1" applyFill="1" applyBorder="1" applyAlignment="1" applyProtection="1">
      <alignment horizontal="center" vertical="center" wrapText="1"/>
      <protection locked="0"/>
    </xf>
    <xf numFmtId="0" fontId="21" fillId="35" borderId="10" xfId="0" applyFont="1" applyFill="1" applyBorder="1" applyAlignment="1" applyProtection="1">
      <alignment horizontal="center" vertical="center"/>
      <protection locked="0"/>
    </xf>
    <xf numFmtId="1" fontId="3" fillId="39" borderId="10" xfId="0" applyNumberFormat="1" applyFont="1" applyFill="1" applyBorder="1" applyAlignment="1" applyProtection="1">
      <alignment horizontal="center" vertical="center" wrapText="1"/>
      <protection locked="0"/>
    </xf>
    <xf numFmtId="1" fontId="3" fillId="56" borderId="10" xfId="0" applyNumberFormat="1" applyFont="1" applyFill="1" applyBorder="1" applyAlignment="1" applyProtection="1">
      <alignment horizontal="center" vertical="center" wrapText="1"/>
      <protection locked="0"/>
    </xf>
    <xf numFmtId="0" fontId="3" fillId="35" borderId="10" xfId="0" applyFont="1" applyFill="1" applyBorder="1" applyAlignment="1" applyProtection="1">
      <alignment horizontal="center" vertical="center"/>
      <protection locked="0"/>
    </xf>
    <xf numFmtId="0" fontId="3" fillId="45" borderId="10" xfId="0" applyFont="1" applyFill="1" applyBorder="1" applyAlignment="1" applyProtection="1">
      <alignment horizontal="center" vertical="center" wrapText="1"/>
      <protection locked="0"/>
    </xf>
    <xf numFmtId="0" fontId="3" fillId="45" borderId="10" xfId="0" applyFont="1" applyFill="1" applyBorder="1" applyAlignment="1" applyProtection="1">
      <alignment horizontal="justify" vertical="center" wrapText="1"/>
      <protection locked="0"/>
    </xf>
    <xf numFmtId="0" fontId="3" fillId="47" borderId="10" xfId="0" applyFont="1" applyFill="1" applyBorder="1" applyAlignment="1" applyProtection="1">
      <alignment horizontal="center" vertical="center" wrapText="1"/>
      <protection locked="0"/>
    </xf>
    <xf numFmtId="0" fontId="26" fillId="58" borderId="16" xfId="0" applyFont="1" applyFill="1" applyBorder="1" applyAlignment="1" applyProtection="1">
      <alignment horizontal="justify" vertical="center" wrapText="1"/>
      <protection locked="0"/>
    </xf>
    <xf numFmtId="0" fontId="26" fillId="58" borderId="10" xfId="0" applyFont="1" applyFill="1" applyBorder="1" applyAlignment="1" applyProtection="1">
      <alignment horizontal="center" vertical="center" wrapText="1"/>
      <protection locked="0"/>
    </xf>
    <xf numFmtId="0" fontId="26" fillId="37" borderId="10" xfId="70" applyFont="1" applyFill="1" applyBorder="1" applyAlignment="1" applyProtection="1">
      <alignment horizontal="center" vertical="center" wrapText="1"/>
      <protection locked="0"/>
    </xf>
    <xf numFmtId="0" fontId="26" fillId="38" borderId="10" xfId="0" applyFont="1" applyFill="1" applyBorder="1" applyAlignment="1" applyProtection="1">
      <alignment horizontal="center" vertical="center" wrapText="1"/>
      <protection locked="0"/>
    </xf>
    <xf numFmtId="0" fontId="26" fillId="56" borderId="13" xfId="0" applyFont="1" applyFill="1" applyBorder="1" applyAlignment="1" applyProtection="1">
      <alignment horizontal="justify" vertical="center" wrapText="1"/>
      <protection locked="0"/>
    </xf>
    <xf numFmtId="0" fontId="26" fillId="56" borderId="10" xfId="0" applyFont="1" applyFill="1" applyBorder="1" applyAlignment="1" applyProtection="1">
      <alignment horizontal="center" vertical="center" wrapText="1"/>
      <protection locked="0"/>
    </xf>
    <xf numFmtId="0" fontId="26" fillId="39" borderId="13" xfId="0" applyNumberFormat="1" applyFont="1" applyFill="1" applyBorder="1" applyAlignment="1" applyProtection="1">
      <alignment horizontal="justify" vertical="center" wrapText="1"/>
      <protection locked="0"/>
    </xf>
    <xf numFmtId="0" fontId="26" fillId="29" borderId="13" xfId="70" applyFont="1" applyFill="1" applyBorder="1" applyAlignment="1" applyProtection="1">
      <alignment horizontal="justify" vertical="center" wrapText="1"/>
      <protection locked="0"/>
    </xf>
    <xf numFmtId="0" fontId="26" fillId="29" borderId="10" xfId="70" applyFont="1" applyFill="1" applyBorder="1" applyAlignment="1" applyProtection="1">
      <alignment horizontal="center" vertical="center" wrapText="1"/>
      <protection locked="0"/>
    </xf>
    <xf numFmtId="0" fontId="26" fillId="59" borderId="10" xfId="0" applyFont="1" applyFill="1" applyBorder="1" applyAlignment="1" applyProtection="1">
      <alignment horizontal="center" vertical="center" wrapText="1"/>
      <protection locked="0"/>
    </xf>
    <xf numFmtId="0" fontId="3" fillId="40" borderId="0" xfId="0" applyFont="1" applyFill="1" applyBorder="1" applyAlignment="1" applyProtection="1">
      <alignment horizontal="justify" vertical="center"/>
      <protection locked="0"/>
    </xf>
    <xf numFmtId="0" fontId="26" fillId="41" borderId="13" xfId="0" applyNumberFormat="1" applyFont="1" applyFill="1" applyBorder="1" applyAlignment="1" applyProtection="1">
      <alignment horizontal="justify" vertical="center" wrapText="1"/>
      <protection locked="0"/>
    </xf>
    <xf numFmtId="0" fontId="26" fillId="57" borderId="10" xfId="70" applyFont="1" applyFill="1" applyBorder="1" applyAlignment="1" applyProtection="1">
      <alignment horizontal="center" vertical="center" wrapText="1"/>
      <protection locked="0"/>
    </xf>
    <xf numFmtId="0" fontId="26" fillId="41" borderId="13" xfId="70" applyNumberFormat="1" applyFont="1" applyFill="1" applyBorder="1" applyAlignment="1" applyProtection="1">
      <alignment horizontal="justify" vertical="center"/>
      <protection locked="0"/>
    </xf>
    <xf numFmtId="0" fontId="26" fillId="41" borderId="13" xfId="0" applyFont="1" applyFill="1" applyBorder="1" applyAlignment="1" applyProtection="1">
      <alignment horizontal="justify" vertical="center"/>
      <protection locked="0"/>
    </xf>
    <xf numFmtId="0" fontId="26" fillId="38" borderId="13" xfId="0" applyNumberFormat="1" applyFont="1" applyFill="1" applyBorder="1" applyAlignment="1" applyProtection="1">
      <alignment horizontal="justify" vertical="center"/>
      <protection locked="0"/>
    </xf>
    <xf numFmtId="0" fontId="21" fillId="38" borderId="0" xfId="0" applyFont="1" applyFill="1" applyAlignment="1" applyProtection="1">
      <alignment horizontal="justify" vertical="center" wrapText="1"/>
      <protection locked="0"/>
    </xf>
    <xf numFmtId="0" fontId="26" fillId="38" borderId="13" xfId="70" applyNumberFormat="1" applyFont="1" applyFill="1" applyBorder="1" applyAlignment="1" applyProtection="1">
      <alignment horizontal="justify" vertical="center"/>
      <protection locked="0"/>
    </xf>
    <xf numFmtId="0" fontId="26" fillId="42" borderId="13" xfId="70" applyFont="1" applyFill="1" applyBorder="1" applyAlignment="1" applyProtection="1">
      <alignment horizontal="justify" vertical="center"/>
      <protection locked="0"/>
    </xf>
    <xf numFmtId="0" fontId="26" fillId="43" borderId="13" xfId="70" applyFont="1" applyFill="1" applyBorder="1" applyAlignment="1" applyProtection="1">
      <alignment horizontal="justify" vertical="center"/>
      <protection locked="0"/>
    </xf>
    <xf numFmtId="0" fontId="26" fillId="43" borderId="10" xfId="70" applyFont="1" applyFill="1" applyBorder="1" applyAlignment="1" applyProtection="1">
      <alignment horizontal="center" vertical="center" wrapText="1"/>
      <protection locked="0"/>
    </xf>
    <xf numFmtId="0" fontId="3" fillId="39" borderId="10" xfId="0" applyFont="1" applyFill="1" applyBorder="1" applyAlignment="1" applyProtection="1">
      <alignment horizontal="center" vertical="center" wrapText="1"/>
      <protection locked="0"/>
    </xf>
    <xf numFmtId="0" fontId="3" fillId="39" borderId="10" xfId="0" applyFont="1" applyFill="1" applyBorder="1" applyAlignment="1" applyProtection="1">
      <alignment horizontal="justify" vertical="center"/>
      <protection locked="0"/>
    </xf>
    <xf numFmtId="0" fontId="3" fillId="44" borderId="10" xfId="0" applyFont="1" applyFill="1" applyBorder="1" applyAlignment="1" applyProtection="1">
      <alignment horizontal="center" vertical="center" wrapText="1"/>
      <protection locked="0"/>
    </xf>
    <xf numFmtId="0" fontId="3" fillId="44" borderId="10" xfId="0" applyFont="1" applyFill="1" applyBorder="1" applyAlignment="1" applyProtection="1">
      <alignment horizontal="justify" vertical="center" wrapText="1"/>
      <protection locked="0"/>
    </xf>
    <xf numFmtId="0" fontId="28" fillId="45" borderId="10" xfId="0" applyFont="1" applyFill="1" applyBorder="1" applyAlignment="1" applyProtection="1">
      <alignment horizontal="justify" vertical="center" wrapText="1"/>
      <protection locked="0"/>
    </xf>
    <xf numFmtId="0" fontId="28" fillId="45" borderId="10" xfId="0" applyFont="1" applyFill="1" applyBorder="1" applyAlignment="1" applyProtection="1">
      <alignment horizontal="center" vertical="center" wrapText="1"/>
      <protection locked="0"/>
    </xf>
    <xf numFmtId="0" fontId="28" fillId="33" borderId="10" xfId="0" applyFont="1" applyFill="1" applyBorder="1" applyAlignment="1" applyProtection="1">
      <alignment horizontal="justify" vertical="center" wrapText="1"/>
      <protection locked="0"/>
    </xf>
    <xf numFmtId="0" fontId="28" fillId="33" borderId="10" xfId="0" applyFont="1" applyFill="1" applyBorder="1" applyAlignment="1" applyProtection="1">
      <alignment horizontal="center" vertical="center" wrapText="1"/>
      <protection locked="0"/>
    </xf>
    <xf numFmtId="0" fontId="28" fillId="44" borderId="10" xfId="0" applyFont="1" applyFill="1" applyBorder="1" applyAlignment="1" applyProtection="1">
      <alignment horizontal="center" vertical="center" wrapText="1"/>
      <protection locked="0"/>
    </xf>
    <xf numFmtId="0" fontId="28" fillId="44" borderId="10" xfId="0" applyFont="1" applyFill="1" applyBorder="1" applyAlignment="1" applyProtection="1">
      <alignment horizontal="justify" vertical="center" wrapText="1"/>
      <protection locked="0"/>
    </xf>
    <xf numFmtId="0" fontId="28" fillId="36" borderId="13" xfId="71" applyNumberFormat="1" applyFont="1" applyFill="1" applyBorder="1" applyAlignment="1" applyProtection="1">
      <alignment horizontal="justify" vertical="center"/>
      <protection locked="0"/>
    </xf>
    <xf numFmtId="0" fontId="28" fillId="37" borderId="13" xfId="70" applyFont="1" applyFill="1" applyBorder="1" applyAlignment="1" applyProtection="1">
      <alignment horizontal="justify" vertical="center" wrapText="1"/>
      <protection locked="0"/>
    </xf>
    <xf numFmtId="0" fontId="28" fillId="38" borderId="13" xfId="0" applyFont="1" applyFill="1" applyBorder="1" applyAlignment="1" applyProtection="1">
      <alignment horizontal="justify" vertical="center" wrapText="1"/>
      <protection locked="0"/>
    </xf>
    <xf numFmtId="0" fontId="0" fillId="36" borderId="10" xfId="0" applyFill="1" applyBorder="1" applyAlignment="1" applyProtection="1">
      <alignment horizontal="center" vertical="center"/>
      <protection locked="0"/>
    </xf>
    <xf numFmtId="9" fontId="29" fillId="36" borderId="10" xfId="78" applyFont="1" applyFill="1" applyBorder="1" applyAlignment="1" applyProtection="1">
      <alignment horizontal="center" vertical="center" wrapText="1"/>
      <protection locked="0"/>
    </xf>
    <xf numFmtId="0" fontId="28" fillId="36" borderId="10" xfId="71" applyNumberFormat="1" applyFont="1" applyFill="1" applyBorder="1" applyAlignment="1" applyProtection="1">
      <alignment horizontal="justify" vertical="center"/>
      <protection locked="0"/>
    </xf>
    <xf numFmtId="0" fontId="28" fillId="36" borderId="10" xfId="71" applyNumberFormat="1" applyFont="1" applyFill="1" applyBorder="1" applyAlignment="1" applyProtection="1">
      <alignment horizontal="center" vertical="center" wrapText="1"/>
      <protection locked="0"/>
    </xf>
    <xf numFmtId="0" fontId="28" fillId="39" borderId="10" xfId="0" applyFont="1" applyFill="1" applyBorder="1" applyAlignment="1" applyProtection="1">
      <alignment horizontal="justify" vertical="center" wrapText="1"/>
      <protection locked="0"/>
    </xf>
    <xf numFmtId="0" fontId="28" fillId="39" borderId="10" xfId="0" applyFont="1" applyFill="1" applyBorder="1" applyAlignment="1" applyProtection="1">
      <alignment horizontal="center" vertical="center" wrapText="1"/>
      <protection locked="0"/>
    </xf>
    <xf numFmtId="0" fontId="28" fillId="29" borderId="13" xfId="70" applyFont="1" applyFill="1" applyBorder="1" applyAlignment="1" applyProtection="1">
      <alignment horizontal="justify" vertical="center" wrapText="1"/>
      <protection locked="0"/>
    </xf>
    <xf numFmtId="0" fontId="26" fillId="38" borderId="10" xfId="70" applyNumberFormat="1" applyFont="1" applyFill="1" applyBorder="1" applyAlignment="1" applyProtection="1">
      <alignment horizontal="center" vertical="center" wrapText="1"/>
      <protection locked="0"/>
    </xf>
    <xf numFmtId="0" fontId="26" fillId="42" borderId="10" xfId="70" applyFont="1" applyFill="1" applyBorder="1" applyAlignment="1" applyProtection="1">
      <alignment horizontal="center" vertical="center" wrapText="1"/>
      <protection locked="0"/>
    </xf>
    <xf numFmtId="0" fontId="28" fillId="29" borderId="13" xfId="70" applyFont="1" applyFill="1" applyBorder="1" applyAlignment="1" applyProtection="1">
      <alignment horizontal="justify" wrapText="1"/>
      <protection locked="0"/>
    </xf>
    <xf numFmtId="0" fontId="28" fillId="40" borderId="13" xfId="70" applyFont="1" applyFill="1" applyBorder="1" applyAlignment="1" applyProtection="1">
      <alignment horizontal="justify" vertical="center" wrapText="1"/>
      <protection locked="0"/>
    </xf>
    <xf numFmtId="191" fontId="3" fillId="40" borderId="10" xfId="78" applyNumberFormat="1" applyFont="1" applyFill="1" applyBorder="1" applyAlignment="1" applyProtection="1">
      <alignment horizontal="center" vertical="center" wrapText="1"/>
      <protection locked="0"/>
    </xf>
    <xf numFmtId="0" fontId="28" fillId="40" borderId="0" xfId="0" applyFont="1" applyFill="1" applyBorder="1" applyAlignment="1" applyProtection="1">
      <alignment horizontal="justify" vertical="center"/>
      <protection locked="0"/>
    </xf>
    <xf numFmtId="0" fontId="28" fillId="40" borderId="13" xfId="0" applyFont="1" applyFill="1" applyBorder="1" applyAlignment="1" applyProtection="1">
      <alignment horizontal="justify" vertical="center" wrapText="1"/>
      <protection locked="0"/>
    </xf>
    <xf numFmtId="0" fontId="28" fillId="29" borderId="13" xfId="0" applyFont="1" applyFill="1" applyBorder="1" applyAlignment="1" applyProtection="1">
      <alignment horizontal="center" vertical="center" wrapText="1"/>
      <protection locked="0"/>
    </xf>
    <xf numFmtId="0" fontId="31" fillId="33" borderId="10" xfId="0" applyFont="1" applyFill="1" applyBorder="1" applyAlignment="1" applyProtection="1">
      <alignment horizontal="center" vertical="center" wrapText="1"/>
      <protection locked="0"/>
    </xf>
    <xf numFmtId="0" fontId="31" fillId="60" borderId="10" xfId="0" applyFont="1" applyFill="1" applyBorder="1" applyAlignment="1" applyProtection="1">
      <alignment horizontal="center" vertical="center" wrapText="1"/>
      <protection locked="0"/>
    </xf>
    <xf numFmtId="0" fontId="31" fillId="61" borderId="10" xfId="0" applyFont="1" applyFill="1" applyBorder="1" applyAlignment="1" applyProtection="1">
      <alignment horizontal="center" vertical="center" wrapText="1"/>
      <protection locked="0"/>
    </xf>
    <xf numFmtId="0" fontId="31" fillId="60" borderId="13" xfId="0" applyFont="1" applyFill="1" applyBorder="1" applyAlignment="1" applyProtection="1">
      <alignment horizontal="center" vertical="center" wrapText="1"/>
      <protection locked="0"/>
    </xf>
    <xf numFmtId="0" fontId="31" fillId="33" borderId="13" xfId="0" applyFont="1" applyFill="1" applyBorder="1" applyAlignment="1" applyProtection="1">
      <alignment horizontal="center" vertical="center" wrapText="1"/>
      <protection locked="0"/>
    </xf>
    <xf numFmtId="0" fontId="66" fillId="62" borderId="13" xfId="0" applyFont="1" applyFill="1" applyBorder="1" applyAlignment="1" applyProtection="1">
      <alignment horizontal="center" vertical="center" wrapText="1"/>
      <protection locked="0"/>
    </xf>
    <xf numFmtId="0" fontId="66" fillId="62" borderId="10" xfId="0" applyFont="1" applyFill="1" applyBorder="1" applyAlignment="1" applyProtection="1">
      <alignment horizontal="center" vertical="center" wrapText="1"/>
      <protection locked="0"/>
    </xf>
    <xf numFmtId="0" fontId="6" fillId="54" borderId="10" xfId="54" applyFont="1" applyFill="1" applyBorder="1" applyAlignment="1" applyProtection="1">
      <alignment horizontal="center" vertical="center"/>
      <protection/>
    </xf>
    <xf numFmtId="0" fontId="7" fillId="54" borderId="10" xfId="54" applyFont="1" applyFill="1" applyBorder="1" applyAlignment="1" applyProtection="1">
      <alignment horizontal="center" vertical="center"/>
      <protection/>
    </xf>
    <xf numFmtId="0" fontId="9" fillId="48" borderId="10" xfId="54" applyFont="1" applyFill="1" applyBorder="1" applyAlignment="1" applyProtection="1">
      <alignment horizontal="center" vertical="center"/>
      <protection/>
    </xf>
    <xf numFmtId="0" fontId="5" fillId="39" borderId="10" xfId="0" applyFont="1" applyFill="1" applyBorder="1" applyAlignment="1" applyProtection="1">
      <alignment horizontal="center" vertical="center" wrapText="1"/>
      <protection/>
    </xf>
    <xf numFmtId="0" fontId="25" fillId="54" borderId="0" xfId="0" applyFont="1" applyFill="1" applyBorder="1" applyAlignment="1" applyProtection="1">
      <alignment horizontal="center" vertical="center"/>
      <protection/>
    </xf>
    <xf numFmtId="0" fontId="19" fillId="38" borderId="10" xfId="0" applyFont="1" applyFill="1" applyBorder="1" applyAlignment="1" applyProtection="1">
      <alignment horizontal="center" vertical="center"/>
      <protection/>
    </xf>
    <xf numFmtId="0" fontId="7" fillId="49" borderId="10" xfId="0" applyFont="1" applyFill="1" applyBorder="1" applyAlignment="1" applyProtection="1">
      <alignment horizontal="center" vertical="center" wrapText="1"/>
      <protection/>
    </xf>
    <xf numFmtId="0" fontId="7" fillId="39" borderId="10" xfId="0" applyFont="1" applyFill="1" applyBorder="1" applyAlignment="1" applyProtection="1">
      <alignment horizontal="center" vertical="center" wrapText="1"/>
      <protection/>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Incorrecto" xfId="48"/>
    <cellStyle name="Comma" xfId="49"/>
    <cellStyle name="Comma [0]" xfId="50"/>
    <cellStyle name="Currency" xfId="51"/>
    <cellStyle name="Currency [0]" xfId="52"/>
    <cellStyle name="Neutral" xfId="53"/>
    <cellStyle name="Normal 2" xfId="54"/>
    <cellStyle name="Normal 2 10" xfId="55"/>
    <cellStyle name="Normal 2 11" xfId="56"/>
    <cellStyle name="Normal 2 12" xfId="57"/>
    <cellStyle name="Normal 2 13" xfId="58"/>
    <cellStyle name="Normal 2 14" xfId="59"/>
    <cellStyle name="Normal 2 15" xfId="60"/>
    <cellStyle name="Normal 2 15 2" xfId="61"/>
    <cellStyle name="Normal 2 2" xfId="62"/>
    <cellStyle name="Normal 2 3" xfId="63"/>
    <cellStyle name="Normal 2 4" xfId="64"/>
    <cellStyle name="Normal 2 5" xfId="65"/>
    <cellStyle name="Normal 2 6" xfId="66"/>
    <cellStyle name="Normal 2 7" xfId="67"/>
    <cellStyle name="Normal 2 8" xfId="68"/>
    <cellStyle name="Normal 2 9" xfId="69"/>
    <cellStyle name="Normal 4" xfId="70"/>
    <cellStyle name="Normal 4 2" xfId="71"/>
    <cellStyle name="Normal 6" xfId="72"/>
    <cellStyle name="Normal 6 2" xfId="73"/>
    <cellStyle name="Normal 9" xfId="74"/>
    <cellStyle name="Normal 9 2" xfId="75"/>
    <cellStyle name="Notas" xfId="76"/>
    <cellStyle name="Percent" xfId="77"/>
    <cellStyle name="Porcentual 2" xfId="78"/>
    <cellStyle name="Porcentual 2 2" xfId="79"/>
    <cellStyle name="Porcentual 2 2 2" xfId="80"/>
    <cellStyle name="Salida" xfId="81"/>
    <cellStyle name="Texto de advertencia" xfId="82"/>
    <cellStyle name="Texto explicativo" xfId="83"/>
    <cellStyle name="Título" xfId="84"/>
    <cellStyle name="Título 2" xfId="85"/>
    <cellStyle name="Título 3" xfId="86"/>
    <cellStyle name="Total" xfId="87"/>
  </cellStyles>
  <dxfs count="5">
    <dxf/>
    <dxf>
      <fill>
        <patternFill>
          <bgColor theme="1"/>
        </patternFill>
      </fill>
    </dxf>
    <dxf>
      <fill>
        <patternFill>
          <bgColor rgb="FFFF0000"/>
        </patternFill>
      </fill>
    </dxf>
    <dxf>
      <fill>
        <patternFill>
          <bgColor rgb="FFFFFF00"/>
        </patternFill>
      </fill>
    </dxf>
    <dxf>
      <fill>
        <patternFill>
          <bgColor rgb="FF66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66675</xdr:rowOff>
    </xdr:from>
    <xdr:to>
      <xdr:col>1</xdr:col>
      <xdr:colOff>676275</xdr:colOff>
      <xdr:row>2</xdr:row>
      <xdr:rowOff>314325</xdr:rowOff>
    </xdr:to>
    <xdr:pic>
      <xdr:nvPicPr>
        <xdr:cNvPr id="1" name="Picture 30"/>
        <xdr:cNvPicPr preferRelativeResize="1">
          <a:picLocks noChangeAspect="1"/>
        </xdr:cNvPicPr>
      </xdr:nvPicPr>
      <xdr:blipFill>
        <a:blip r:embed="rId1"/>
        <a:stretch>
          <a:fillRect/>
        </a:stretch>
      </xdr:blipFill>
      <xdr:spPr>
        <a:xfrm>
          <a:off x="209550" y="66675"/>
          <a:ext cx="1562100" cy="933450"/>
        </a:xfrm>
        <a:prstGeom prst="rect">
          <a:avLst/>
        </a:prstGeom>
        <a:noFill/>
        <a:ln w="9525" cmpd="sng">
          <a:noFill/>
        </a:ln>
      </xdr:spPr>
    </xdr:pic>
    <xdr:clientData/>
  </xdr:twoCellAnchor>
  <xdr:twoCellAnchor>
    <xdr:from>
      <xdr:col>17</xdr:col>
      <xdr:colOff>2076450</xdr:colOff>
      <xdr:row>0</xdr:row>
      <xdr:rowOff>85725</xdr:rowOff>
    </xdr:from>
    <xdr:to>
      <xdr:col>18</xdr:col>
      <xdr:colOff>2533650</xdr:colOff>
      <xdr:row>2</xdr:row>
      <xdr:rowOff>333375</xdr:rowOff>
    </xdr:to>
    <xdr:pic>
      <xdr:nvPicPr>
        <xdr:cNvPr id="2" name="Picture 267" descr="LOGOFPS1"/>
        <xdr:cNvPicPr preferRelativeResize="1">
          <a:picLocks noChangeAspect="1"/>
        </xdr:cNvPicPr>
      </xdr:nvPicPr>
      <xdr:blipFill>
        <a:blip r:embed="rId2"/>
        <a:stretch>
          <a:fillRect/>
        </a:stretch>
      </xdr:blipFill>
      <xdr:spPr>
        <a:xfrm>
          <a:off x="16211550" y="85725"/>
          <a:ext cx="422910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5"/>
  <sheetViews>
    <sheetView tabSelected="1" zoomScale="60" zoomScaleNormal="60" zoomScalePageLayoutView="0" workbookViewId="0" topLeftCell="C1">
      <pane ySplit="7" topLeftCell="A46" activePane="bottomLeft" state="frozen"/>
      <selection pane="topLeft" activeCell="E1" sqref="E1"/>
      <selection pane="bottomLeft" activeCell="Q53" sqref="Q53"/>
    </sheetView>
  </sheetViews>
  <sheetFormatPr defaultColWidth="11.421875" defaultRowHeight="15"/>
  <cols>
    <col min="1" max="1" width="16.421875" style="28" customWidth="1"/>
    <col min="2" max="2" width="11.28125" style="28" customWidth="1"/>
    <col min="3" max="3" width="9.421875" style="28" customWidth="1"/>
    <col min="4" max="4" width="18.00390625" style="28" customWidth="1"/>
    <col min="5" max="5" width="19.140625" style="93" customWidth="1"/>
    <col min="6" max="6" width="13.00390625" style="28" customWidth="1"/>
    <col min="7" max="7" width="12.8515625" style="28" customWidth="1"/>
    <col min="8" max="8" width="7.7109375" style="28" customWidth="1"/>
    <col min="9" max="9" width="12.57421875" style="28" customWidth="1"/>
    <col min="10" max="10" width="8.140625" style="28" customWidth="1"/>
    <col min="11" max="11" width="9.140625" style="28" customWidth="1"/>
    <col min="12" max="12" width="11.421875" style="28" customWidth="1"/>
    <col min="13" max="13" width="14.28125" style="28" bestFit="1" customWidth="1"/>
    <col min="14" max="14" width="16.28125" style="28" bestFit="1" customWidth="1"/>
    <col min="15" max="15" width="15.140625" style="28" customWidth="1"/>
    <col min="16" max="16" width="10.28125" style="28" hidden="1" customWidth="1"/>
    <col min="17" max="17" width="17.140625" style="28" customWidth="1"/>
    <col min="18" max="18" width="56.57421875" style="28" customWidth="1"/>
    <col min="19" max="19" width="54.8515625" style="28" customWidth="1"/>
    <col min="20" max="20" width="17.7109375" style="28" customWidth="1"/>
    <col min="21" max="16384" width="11.421875" style="28" customWidth="1"/>
  </cols>
  <sheetData>
    <row r="1" spans="1:20" ht="42.75" customHeight="1">
      <c r="A1" s="232"/>
      <c r="B1" s="232"/>
      <c r="C1" s="232" t="s">
        <v>218</v>
      </c>
      <c r="D1" s="232"/>
      <c r="E1" s="232"/>
      <c r="F1" s="232"/>
      <c r="G1" s="232"/>
      <c r="H1" s="232"/>
      <c r="I1" s="232"/>
      <c r="J1" s="232"/>
      <c r="K1" s="232"/>
      <c r="L1" s="232"/>
      <c r="M1" s="232"/>
      <c r="N1" s="232"/>
      <c r="O1" s="232"/>
      <c r="P1" s="232"/>
      <c r="Q1" s="232"/>
      <c r="R1" s="232"/>
      <c r="S1" s="232"/>
      <c r="T1" s="232"/>
    </row>
    <row r="2" spans="1:20" ht="11.25" customHeight="1">
      <c r="A2" s="232"/>
      <c r="B2" s="232"/>
      <c r="C2" s="232" t="s">
        <v>27</v>
      </c>
      <c r="D2" s="232"/>
      <c r="E2" s="232"/>
      <c r="F2" s="232"/>
      <c r="G2" s="232"/>
      <c r="H2" s="232"/>
      <c r="I2" s="232"/>
      <c r="J2" s="232"/>
      <c r="K2" s="232"/>
      <c r="L2" s="232"/>
      <c r="M2" s="232"/>
      <c r="N2" s="232"/>
      <c r="O2" s="232"/>
      <c r="P2" s="232"/>
      <c r="Q2" s="232"/>
      <c r="R2" s="232"/>
      <c r="S2" s="232"/>
      <c r="T2" s="232"/>
    </row>
    <row r="3" spans="1:20" ht="30" customHeight="1">
      <c r="A3" s="232"/>
      <c r="B3" s="232"/>
      <c r="C3" s="232"/>
      <c r="D3" s="232"/>
      <c r="E3" s="232"/>
      <c r="F3" s="232"/>
      <c r="G3" s="232"/>
      <c r="H3" s="232"/>
      <c r="I3" s="232"/>
      <c r="J3" s="232"/>
      <c r="K3" s="232"/>
      <c r="L3" s="232"/>
      <c r="M3" s="232"/>
      <c r="N3" s="232"/>
      <c r="O3" s="232"/>
      <c r="P3" s="232"/>
      <c r="Q3" s="232"/>
      <c r="R3" s="232"/>
      <c r="S3" s="232"/>
      <c r="T3" s="232"/>
    </row>
    <row r="4" spans="1:20" ht="24" customHeight="1">
      <c r="A4" s="233" t="s">
        <v>162</v>
      </c>
      <c r="B4" s="233"/>
      <c r="C4" s="233" t="s">
        <v>28</v>
      </c>
      <c r="D4" s="233"/>
      <c r="E4" s="233"/>
      <c r="F4" s="233"/>
      <c r="G4" s="233"/>
      <c r="H4" s="233"/>
      <c r="I4" s="233"/>
      <c r="J4" s="233"/>
      <c r="K4" s="233" t="s">
        <v>163</v>
      </c>
      <c r="L4" s="233"/>
      <c r="M4" s="233"/>
      <c r="N4" s="233"/>
      <c r="O4" s="233"/>
      <c r="P4" s="233"/>
      <c r="Q4" s="233"/>
      <c r="R4" s="233" t="s">
        <v>21</v>
      </c>
      <c r="S4" s="233"/>
      <c r="T4" s="233"/>
    </row>
    <row r="5" spans="1:20" ht="6.75" customHeight="1">
      <c r="A5" s="29"/>
      <c r="B5" s="29"/>
      <c r="C5" s="29"/>
      <c r="D5" s="29"/>
      <c r="E5" s="30"/>
      <c r="F5" s="29"/>
      <c r="G5" s="29"/>
      <c r="H5" s="29"/>
      <c r="I5" s="29"/>
      <c r="J5" s="29"/>
      <c r="K5" s="29"/>
      <c r="L5" s="29"/>
      <c r="M5" s="29"/>
      <c r="N5" s="29"/>
      <c r="O5" s="29"/>
      <c r="P5" s="29"/>
      <c r="Q5" s="29"/>
      <c r="R5" s="234"/>
      <c r="S5" s="234"/>
      <c r="T5" s="234"/>
    </row>
    <row r="6" spans="1:20" ht="23.25" customHeight="1">
      <c r="A6" s="238" t="s">
        <v>1</v>
      </c>
      <c r="B6" s="238"/>
      <c r="C6" s="238"/>
      <c r="D6" s="238"/>
      <c r="E6" s="238"/>
      <c r="F6" s="238"/>
      <c r="G6" s="238"/>
      <c r="H6" s="238"/>
      <c r="I6" s="239" t="s">
        <v>2</v>
      </c>
      <c r="J6" s="239"/>
      <c r="K6" s="239"/>
      <c r="L6" s="239"/>
      <c r="M6" s="235" t="s">
        <v>3</v>
      </c>
      <c r="N6" s="235"/>
      <c r="O6" s="235"/>
      <c r="P6" s="235"/>
      <c r="Q6" s="235"/>
      <c r="R6" s="235"/>
      <c r="S6" s="235"/>
      <c r="T6" s="235"/>
    </row>
    <row r="7" spans="1:20" ht="66" customHeight="1">
      <c r="A7" s="31" t="s">
        <v>20</v>
      </c>
      <c r="B7" s="31" t="s">
        <v>4</v>
      </c>
      <c r="C7" s="31" t="s">
        <v>5</v>
      </c>
      <c r="D7" s="31" t="s">
        <v>6</v>
      </c>
      <c r="E7" s="31" t="s">
        <v>7</v>
      </c>
      <c r="F7" s="31" t="s">
        <v>8</v>
      </c>
      <c r="G7" s="31" t="s">
        <v>26</v>
      </c>
      <c r="H7" s="31" t="s">
        <v>9</v>
      </c>
      <c r="I7" s="33" t="s">
        <v>10</v>
      </c>
      <c r="J7" s="34" t="s">
        <v>11</v>
      </c>
      <c r="K7" s="35" t="s">
        <v>12</v>
      </c>
      <c r="L7" s="36" t="s">
        <v>13</v>
      </c>
      <c r="M7" s="37" t="s">
        <v>14</v>
      </c>
      <c r="N7" s="37" t="s">
        <v>15</v>
      </c>
      <c r="O7" s="38" t="s">
        <v>16</v>
      </c>
      <c r="P7" s="39" t="s">
        <v>17</v>
      </c>
      <c r="Q7" s="40" t="s">
        <v>18</v>
      </c>
      <c r="R7" s="32" t="s">
        <v>19</v>
      </c>
      <c r="S7" s="32" t="s">
        <v>219</v>
      </c>
      <c r="T7" s="32" t="s">
        <v>220</v>
      </c>
    </row>
    <row r="8" spans="1:20" ht="286.5" customHeight="1">
      <c r="A8" s="2" t="s">
        <v>29</v>
      </c>
      <c r="B8" s="2" t="s">
        <v>34</v>
      </c>
      <c r="C8" s="41" t="s">
        <v>37</v>
      </c>
      <c r="D8" s="41" t="s">
        <v>38</v>
      </c>
      <c r="E8" s="2" t="s">
        <v>231</v>
      </c>
      <c r="F8" s="42" t="s">
        <v>32</v>
      </c>
      <c r="G8" s="2" t="s">
        <v>33</v>
      </c>
      <c r="H8" s="43">
        <v>0.95</v>
      </c>
      <c r="I8" s="2" t="s">
        <v>22</v>
      </c>
      <c r="J8" s="2" t="s">
        <v>23</v>
      </c>
      <c r="K8" s="16" t="s">
        <v>24</v>
      </c>
      <c r="L8" s="16" t="s">
        <v>25</v>
      </c>
      <c r="M8" s="173">
        <v>6</v>
      </c>
      <c r="N8" s="173">
        <v>6</v>
      </c>
      <c r="O8" s="105">
        <f aca="true" t="shared" si="0" ref="O8:O25">M8/N8</f>
        <v>1</v>
      </c>
      <c r="P8" s="105">
        <f>(O8/H8)</f>
        <v>1.0526315789473684</v>
      </c>
      <c r="Q8" s="225" t="str">
        <f>IF(O8&gt;=95%,$L$7,IF(O8&gt;=70%,$K$7,IF(O8&gt;=50%,$J$7,IF(O8&lt;50%,$I$7,"ojo"))))</f>
        <v>SATISFACTORIO</v>
      </c>
      <c r="R8" s="174" t="s">
        <v>232</v>
      </c>
      <c r="S8" s="201" t="s">
        <v>331</v>
      </c>
      <c r="T8" s="202" t="s">
        <v>332</v>
      </c>
    </row>
    <row r="9" spans="1:20" ht="124.5" customHeight="1">
      <c r="A9" s="2" t="s">
        <v>29</v>
      </c>
      <c r="B9" s="2" t="s">
        <v>30</v>
      </c>
      <c r="C9" s="41" t="s">
        <v>31</v>
      </c>
      <c r="D9" s="41" t="s">
        <v>168</v>
      </c>
      <c r="E9" s="2" t="s">
        <v>214</v>
      </c>
      <c r="F9" s="44" t="s">
        <v>32</v>
      </c>
      <c r="G9" s="2" t="s">
        <v>33</v>
      </c>
      <c r="H9" s="43">
        <v>0.95</v>
      </c>
      <c r="I9" s="2" t="s">
        <v>22</v>
      </c>
      <c r="J9" s="2" t="s">
        <v>23</v>
      </c>
      <c r="K9" s="2" t="s">
        <v>24</v>
      </c>
      <c r="L9" s="2" t="s">
        <v>25</v>
      </c>
      <c r="M9" s="173">
        <v>147</v>
      </c>
      <c r="N9" s="173">
        <v>155</v>
      </c>
      <c r="O9" s="105">
        <f t="shared" si="0"/>
        <v>0.9483870967741935</v>
      </c>
      <c r="P9" s="105">
        <f aca="true" t="shared" si="1" ref="P9:P18">(O9/H9)</f>
        <v>0.99830220713073</v>
      </c>
      <c r="Q9" s="225" t="str">
        <f>IF(O9&gt;=94%,$L$7,IF(O9&gt;=70%,$K$7,IF(O9&gt;=50%,$J$7,IF(O9&lt;50%,$I$7,"ojo"))))</f>
        <v>SATISFACTORIO</v>
      </c>
      <c r="R9" s="174" t="s">
        <v>233</v>
      </c>
      <c r="S9" s="201" t="s">
        <v>347</v>
      </c>
      <c r="T9" s="202" t="s">
        <v>332</v>
      </c>
    </row>
    <row r="10" spans="1:20" ht="221.25" customHeight="1">
      <c r="A10" s="2" t="s">
        <v>29</v>
      </c>
      <c r="B10" s="2" t="s">
        <v>30</v>
      </c>
      <c r="C10" s="41" t="s">
        <v>35</v>
      </c>
      <c r="D10" s="41" t="s">
        <v>169</v>
      </c>
      <c r="E10" s="2" t="s">
        <v>170</v>
      </c>
      <c r="F10" s="42" t="s">
        <v>32</v>
      </c>
      <c r="G10" s="2" t="s">
        <v>33</v>
      </c>
      <c r="H10" s="43">
        <v>0.95</v>
      </c>
      <c r="I10" s="2" t="s">
        <v>22</v>
      </c>
      <c r="J10" s="2" t="s">
        <v>23</v>
      </c>
      <c r="K10" s="2" t="s">
        <v>24</v>
      </c>
      <c r="L10" s="2" t="s">
        <v>25</v>
      </c>
      <c r="M10" s="173">
        <v>7</v>
      </c>
      <c r="N10" s="173">
        <v>7</v>
      </c>
      <c r="O10" s="105">
        <f t="shared" si="0"/>
        <v>1</v>
      </c>
      <c r="P10" s="105">
        <f t="shared" si="1"/>
        <v>1.0526315789473684</v>
      </c>
      <c r="Q10" s="225" t="str">
        <f aca="true" t="shared" si="2" ref="Q10:Q71">IF(O10&gt;=95%,$L$7,IF(O10&gt;=70%,$K$7,IF(O10&gt;=50%,$J$7,IF(O10&lt;50%,$I$7,"ojo"))))</f>
        <v>SATISFACTORIO</v>
      </c>
      <c r="R10" s="174" t="s">
        <v>235</v>
      </c>
      <c r="S10" s="201" t="s">
        <v>333</v>
      </c>
      <c r="T10" s="202" t="s">
        <v>332</v>
      </c>
    </row>
    <row r="11" spans="1:20" ht="401.25" customHeight="1">
      <c r="A11" s="2" t="s">
        <v>29</v>
      </c>
      <c r="B11" s="2" t="s">
        <v>30</v>
      </c>
      <c r="C11" s="41" t="s">
        <v>39</v>
      </c>
      <c r="D11" s="41" t="s">
        <v>171</v>
      </c>
      <c r="E11" s="2" t="s">
        <v>172</v>
      </c>
      <c r="F11" s="42" t="s">
        <v>32</v>
      </c>
      <c r="G11" s="2" t="s">
        <v>33</v>
      </c>
      <c r="H11" s="43">
        <v>1</v>
      </c>
      <c r="I11" s="2" t="s">
        <v>22</v>
      </c>
      <c r="J11" s="2" t="s">
        <v>23</v>
      </c>
      <c r="K11" s="2" t="s">
        <v>24</v>
      </c>
      <c r="L11" s="2" t="s">
        <v>25</v>
      </c>
      <c r="M11" s="173">
        <v>4</v>
      </c>
      <c r="N11" s="173">
        <v>4</v>
      </c>
      <c r="O11" s="105">
        <f t="shared" si="0"/>
        <v>1</v>
      </c>
      <c r="P11" s="105">
        <f t="shared" si="1"/>
        <v>1</v>
      </c>
      <c r="Q11" s="225" t="str">
        <f>IF(O11&gt;=95%,$L$7,IF(O11&gt;=70%,$K$7,IF(O11&gt;=50%,$J$7,IF(O11&lt;50%,$I$7,"ojo"))))</f>
        <v>SATISFACTORIO</v>
      </c>
      <c r="R11" s="174" t="s">
        <v>234</v>
      </c>
      <c r="S11" s="201" t="s">
        <v>334</v>
      </c>
      <c r="T11" s="202" t="s">
        <v>332</v>
      </c>
    </row>
    <row r="12" spans="1:20" ht="255.75" customHeight="1">
      <c r="A12" s="1" t="s">
        <v>40</v>
      </c>
      <c r="B12" s="1" t="s">
        <v>30</v>
      </c>
      <c r="C12" s="45" t="s">
        <v>195</v>
      </c>
      <c r="D12" s="45" t="s">
        <v>194</v>
      </c>
      <c r="E12" s="1" t="s">
        <v>196</v>
      </c>
      <c r="F12" s="46" t="s">
        <v>46</v>
      </c>
      <c r="G12" s="1" t="s">
        <v>188</v>
      </c>
      <c r="H12" s="47">
        <v>1</v>
      </c>
      <c r="I12" s="1" t="s">
        <v>22</v>
      </c>
      <c r="J12" s="20" t="s">
        <v>197</v>
      </c>
      <c r="K12" s="1" t="s">
        <v>24</v>
      </c>
      <c r="L12" s="20" t="s">
        <v>25</v>
      </c>
      <c r="M12" s="175">
        <v>16</v>
      </c>
      <c r="N12" s="175">
        <v>16</v>
      </c>
      <c r="O12" s="106">
        <f t="shared" si="0"/>
        <v>1</v>
      </c>
      <c r="P12" s="106">
        <f t="shared" si="1"/>
        <v>1</v>
      </c>
      <c r="Q12" s="225" t="str">
        <f>IF(O12&gt;=95%,$L$7,IF(O12&gt;=70%,$K$7,IF(O12&gt;=50%,$J$7,IF(O12&lt;50%,$I$7,"ojo"))))</f>
        <v>SATISFACTORIO</v>
      </c>
      <c r="R12" s="124" t="s">
        <v>328</v>
      </c>
      <c r="S12" s="203" t="s">
        <v>329</v>
      </c>
      <c r="T12" s="204" t="s">
        <v>332</v>
      </c>
    </row>
    <row r="13" spans="1:20" ht="357" customHeight="1" thickBot="1">
      <c r="A13" s="1" t="s">
        <v>40</v>
      </c>
      <c r="B13" s="1" t="s">
        <v>34</v>
      </c>
      <c r="C13" s="45" t="s">
        <v>160</v>
      </c>
      <c r="D13" s="45" t="s">
        <v>193</v>
      </c>
      <c r="E13" s="1" t="s">
        <v>208</v>
      </c>
      <c r="F13" s="46" t="s">
        <v>46</v>
      </c>
      <c r="G13" s="1" t="s">
        <v>188</v>
      </c>
      <c r="H13" s="48">
        <v>0.95</v>
      </c>
      <c r="I13" s="1" t="s">
        <v>22</v>
      </c>
      <c r="J13" s="1" t="s">
        <v>23</v>
      </c>
      <c r="K13" s="1" t="s">
        <v>24</v>
      </c>
      <c r="L13" s="1" t="s">
        <v>25</v>
      </c>
      <c r="M13" s="175">
        <v>6</v>
      </c>
      <c r="N13" s="175">
        <v>6</v>
      </c>
      <c r="O13" s="106">
        <f t="shared" si="0"/>
        <v>1</v>
      </c>
      <c r="P13" s="106">
        <f t="shared" si="1"/>
        <v>1.0526315789473684</v>
      </c>
      <c r="Q13" s="175" t="str">
        <f t="shared" si="2"/>
        <v>SATISFACTORIO</v>
      </c>
      <c r="R13" s="124" t="s">
        <v>236</v>
      </c>
      <c r="S13" s="203" t="s">
        <v>339</v>
      </c>
      <c r="T13" s="204" t="s">
        <v>332</v>
      </c>
    </row>
    <row r="14" spans="1:20" ht="87.75" customHeight="1" thickBot="1" thickTop="1">
      <c r="A14" s="3" t="s">
        <v>41</v>
      </c>
      <c r="B14" s="3" t="s">
        <v>30</v>
      </c>
      <c r="C14" s="49" t="s">
        <v>146</v>
      </c>
      <c r="D14" s="50" t="s">
        <v>138</v>
      </c>
      <c r="E14" s="51" t="s">
        <v>237</v>
      </c>
      <c r="F14" s="52" t="s">
        <v>32</v>
      </c>
      <c r="G14" s="52" t="s">
        <v>33</v>
      </c>
      <c r="H14" s="53">
        <v>1</v>
      </c>
      <c r="I14" s="3" t="s">
        <v>22</v>
      </c>
      <c r="J14" s="3" t="s">
        <v>23</v>
      </c>
      <c r="K14" s="3" t="s">
        <v>24</v>
      </c>
      <c r="L14" s="3" t="s">
        <v>25</v>
      </c>
      <c r="M14" s="127">
        <v>34</v>
      </c>
      <c r="N14" s="127">
        <v>34</v>
      </c>
      <c r="O14" s="107">
        <f t="shared" si="0"/>
        <v>1</v>
      </c>
      <c r="P14" s="107">
        <f t="shared" si="1"/>
        <v>1</v>
      </c>
      <c r="Q14" s="225" t="str">
        <f t="shared" si="2"/>
        <v>SATISFACTORIO</v>
      </c>
      <c r="R14" s="128" t="s">
        <v>289</v>
      </c>
      <c r="S14" s="176" t="s">
        <v>341</v>
      </c>
      <c r="T14" s="177" t="s">
        <v>332</v>
      </c>
    </row>
    <row r="15" spans="1:20" ht="119.25" customHeight="1" thickBot="1" thickTop="1">
      <c r="A15" s="3" t="s">
        <v>41</v>
      </c>
      <c r="B15" s="3" t="s">
        <v>30</v>
      </c>
      <c r="C15" s="54" t="s">
        <v>147</v>
      </c>
      <c r="D15" s="54" t="s">
        <v>144</v>
      </c>
      <c r="E15" s="52" t="s">
        <v>145</v>
      </c>
      <c r="F15" s="52" t="s">
        <v>32</v>
      </c>
      <c r="G15" s="3" t="s">
        <v>33</v>
      </c>
      <c r="H15" s="53">
        <v>0.9</v>
      </c>
      <c r="I15" s="3" t="s">
        <v>22</v>
      </c>
      <c r="J15" s="3" t="s">
        <v>23</v>
      </c>
      <c r="K15" s="3" t="s">
        <v>24</v>
      </c>
      <c r="L15" s="125" t="s">
        <v>25</v>
      </c>
      <c r="M15" s="127">
        <v>867</v>
      </c>
      <c r="N15" s="127">
        <v>928</v>
      </c>
      <c r="O15" s="126">
        <f t="shared" si="0"/>
        <v>0.9342672413793104</v>
      </c>
      <c r="P15" s="107">
        <f t="shared" si="1"/>
        <v>1.0380747126436782</v>
      </c>
      <c r="Q15" s="226" t="str">
        <f t="shared" si="2"/>
        <v>ACEPTABLE</v>
      </c>
      <c r="R15" s="129" t="s">
        <v>288</v>
      </c>
      <c r="S15" s="176" t="s">
        <v>346</v>
      </c>
      <c r="T15" s="177" t="s">
        <v>332</v>
      </c>
    </row>
    <row r="16" spans="1:20" ht="104.25" customHeight="1" thickBot="1" thickTop="1">
      <c r="A16" s="3" t="s">
        <v>41</v>
      </c>
      <c r="B16" s="3" t="s">
        <v>30</v>
      </c>
      <c r="C16" s="54" t="s">
        <v>184</v>
      </c>
      <c r="D16" s="54" t="s">
        <v>141</v>
      </c>
      <c r="E16" s="51" t="s">
        <v>142</v>
      </c>
      <c r="F16" s="52" t="s">
        <v>32</v>
      </c>
      <c r="G16" s="52" t="s">
        <v>33</v>
      </c>
      <c r="H16" s="53">
        <v>1</v>
      </c>
      <c r="I16" s="3" t="s">
        <v>22</v>
      </c>
      <c r="J16" s="3" t="s">
        <v>23</v>
      </c>
      <c r="K16" s="3" t="s">
        <v>24</v>
      </c>
      <c r="L16" s="3" t="s">
        <v>25</v>
      </c>
      <c r="M16" s="169">
        <v>5919</v>
      </c>
      <c r="N16" s="169">
        <v>5919</v>
      </c>
      <c r="O16" s="107">
        <f t="shared" si="0"/>
        <v>1</v>
      </c>
      <c r="P16" s="107">
        <f t="shared" si="1"/>
        <v>1</v>
      </c>
      <c r="Q16" s="225" t="str">
        <f t="shared" si="2"/>
        <v>SATISFACTORIO</v>
      </c>
      <c r="R16" s="129" t="s">
        <v>309</v>
      </c>
      <c r="S16" s="176" t="s">
        <v>309</v>
      </c>
      <c r="T16" s="177" t="s">
        <v>332</v>
      </c>
    </row>
    <row r="17" spans="1:20" ht="76.5" customHeight="1" thickBot="1" thickTop="1">
      <c r="A17" s="3" t="s">
        <v>41</v>
      </c>
      <c r="B17" s="3" t="s">
        <v>34</v>
      </c>
      <c r="C17" s="49" t="s">
        <v>185</v>
      </c>
      <c r="D17" s="55" t="s">
        <v>139</v>
      </c>
      <c r="E17" s="51" t="s">
        <v>140</v>
      </c>
      <c r="F17" s="52" t="s">
        <v>32</v>
      </c>
      <c r="G17" s="52" t="s">
        <v>33</v>
      </c>
      <c r="H17" s="53">
        <v>1</v>
      </c>
      <c r="I17" s="3" t="s">
        <v>22</v>
      </c>
      <c r="J17" s="3" t="s">
        <v>23</v>
      </c>
      <c r="K17" s="3" t="s">
        <v>24</v>
      </c>
      <c r="L17" s="3" t="s">
        <v>25</v>
      </c>
      <c r="M17" s="169">
        <v>5212</v>
      </c>
      <c r="N17" s="169">
        <v>5243</v>
      </c>
      <c r="O17" s="107">
        <f t="shared" si="0"/>
        <v>0.9940873545679955</v>
      </c>
      <c r="P17" s="107">
        <f t="shared" si="1"/>
        <v>0.9940873545679955</v>
      </c>
      <c r="Q17" s="225" t="str">
        <f t="shared" si="2"/>
        <v>SATISFACTORIO</v>
      </c>
      <c r="R17" s="129" t="s">
        <v>310</v>
      </c>
      <c r="S17" s="176" t="s">
        <v>342</v>
      </c>
      <c r="T17" s="177" t="s">
        <v>332</v>
      </c>
    </row>
    <row r="18" spans="1:20" ht="91.5" customHeight="1" thickTop="1">
      <c r="A18" s="3" t="s">
        <v>41</v>
      </c>
      <c r="B18" s="3" t="s">
        <v>117</v>
      </c>
      <c r="C18" s="54" t="s">
        <v>148</v>
      </c>
      <c r="D18" s="54" t="s">
        <v>143</v>
      </c>
      <c r="E18" s="51" t="s">
        <v>213</v>
      </c>
      <c r="F18" s="52" t="s">
        <v>32</v>
      </c>
      <c r="G18" s="52" t="s">
        <v>33</v>
      </c>
      <c r="H18" s="53">
        <v>0.95</v>
      </c>
      <c r="I18" s="3" t="s">
        <v>22</v>
      </c>
      <c r="J18" s="3" t="s">
        <v>23</v>
      </c>
      <c r="K18" s="3" t="s">
        <v>24</v>
      </c>
      <c r="L18" s="125" t="s">
        <v>25</v>
      </c>
      <c r="M18" s="172">
        <v>5</v>
      </c>
      <c r="N18" s="172">
        <v>5</v>
      </c>
      <c r="O18" s="126">
        <f t="shared" si="0"/>
        <v>1</v>
      </c>
      <c r="P18" s="107">
        <f t="shared" si="1"/>
        <v>1.0526315789473684</v>
      </c>
      <c r="Q18" s="225" t="str">
        <f t="shared" si="2"/>
        <v>SATISFACTORIO</v>
      </c>
      <c r="R18" s="21" t="s">
        <v>238</v>
      </c>
      <c r="S18" s="176" t="s">
        <v>343</v>
      </c>
      <c r="T18" s="177" t="s">
        <v>332</v>
      </c>
    </row>
    <row r="19" spans="1:20" ht="111" customHeight="1">
      <c r="A19" s="4" t="s">
        <v>42</v>
      </c>
      <c r="B19" s="4" t="s">
        <v>30</v>
      </c>
      <c r="C19" s="56" t="s">
        <v>134</v>
      </c>
      <c r="D19" s="57" t="s">
        <v>133</v>
      </c>
      <c r="E19" s="58" t="s">
        <v>135</v>
      </c>
      <c r="F19" s="4" t="s">
        <v>32</v>
      </c>
      <c r="G19" s="4" t="s">
        <v>33</v>
      </c>
      <c r="H19" s="59">
        <v>0.95</v>
      </c>
      <c r="I19" s="4" t="s">
        <v>22</v>
      </c>
      <c r="J19" s="4" t="s">
        <v>23</v>
      </c>
      <c r="K19" s="4" t="s">
        <v>24</v>
      </c>
      <c r="L19" s="4" t="s">
        <v>25</v>
      </c>
      <c r="M19" s="210">
        <v>3145</v>
      </c>
      <c r="N19" s="210">
        <v>3700</v>
      </c>
      <c r="O19" s="211">
        <f t="shared" si="0"/>
        <v>0.85</v>
      </c>
      <c r="P19" s="108">
        <f aca="true" t="shared" si="3" ref="P19:P25">O19/H19</f>
        <v>0.8947368421052632</v>
      </c>
      <c r="Q19" s="226" t="str">
        <f t="shared" si="2"/>
        <v>ACEPTABLE</v>
      </c>
      <c r="R19" s="164" t="s">
        <v>312</v>
      </c>
      <c r="S19" s="212" t="s">
        <v>348</v>
      </c>
      <c r="T19" s="213" t="s">
        <v>332</v>
      </c>
    </row>
    <row r="20" spans="1:20" ht="138" customHeight="1">
      <c r="A20" s="4" t="s">
        <v>42</v>
      </c>
      <c r="B20" s="4" t="s">
        <v>30</v>
      </c>
      <c r="C20" s="56" t="s">
        <v>136</v>
      </c>
      <c r="D20" s="57" t="s">
        <v>137</v>
      </c>
      <c r="E20" s="58" t="s">
        <v>212</v>
      </c>
      <c r="F20" s="4" t="s">
        <v>32</v>
      </c>
      <c r="G20" s="4" t="s">
        <v>33</v>
      </c>
      <c r="H20" s="59">
        <v>0.95</v>
      </c>
      <c r="I20" s="4" t="s">
        <v>22</v>
      </c>
      <c r="J20" s="4" t="s">
        <v>23</v>
      </c>
      <c r="K20" s="4" t="s">
        <v>24</v>
      </c>
      <c r="L20" s="4" t="s">
        <v>25</v>
      </c>
      <c r="M20" s="210">
        <v>3735</v>
      </c>
      <c r="N20" s="210">
        <v>3735</v>
      </c>
      <c r="O20" s="211">
        <f t="shared" si="0"/>
        <v>1</v>
      </c>
      <c r="P20" s="108">
        <f t="shared" si="3"/>
        <v>1.0526315789473684</v>
      </c>
      <c r="Q20" s="225" t="str">
        <f t="shared" si="2"/>
        <v>SATISFACTORIO</v>
      </c>
      <c r="R20" s="164" t="s">
        <v>313</v>
      </c>
      <c r="S20" s="207" t="s">
        <v>344</v>
      </c>
      <c r="T20" s="213" t="s">
        <v>332</v>
      </c>
    </row>
    <row r="21" spans="1:20" ht="171.75" customHeight="1">
      <c r="A21" s="60" t="s">
        <v>43</v>
      </c>
      <c r="B21" s="60" t="s">
        <v>30</v>
      </c>
      <c r="C21" s="131" t="s">
        <v>239</v>
      </c>
      <c r="D21" s="61" t="s">
        <v>44</v>
      </c>
      <c r="E21" s="61" t="s">
        <v>314</v>
      </c>
      <c r="F21" s="60" t="s">
        <v>46</v>
      </c>
      <c r="G21" s="5" t="s">
        <v>36</v>
      </c>
      <c r="H21" s="62">
        <v>0.5</v>
      </c>
      <c r="I21" s="5" t="s">
        <v>22</v>
      </c>
      <c r="J21" s="5" t="s">
        <v>23</v>
      </c>
      <c r="K21" s="5" t="s">
        <v>24</v>
      </c>
      <c r="L21" s="5" t="s">
        <v>25</v>
      </c>
      <c r="M21" s="132">
        <v>0</v>
      </c>
      <c r="N21" s="132">
        <v>59</v>
      </c>
      <c r="O21" s="109">
        <f t="shared" si="0"/>
        <v>0</v>
      </c>
      <c r="P21" s="109">
        <f t="shared" si="3"/>
        <v>0</v>
      </c>
      <c r="Q21" s="231" t="str">
        <f t="shared" si="2"/>
        <v>INSATISFACTORIO</v>
      </c>
      <c r="R21" s="130" t="s">
        <v>296</v>
      </c>
      <c r="S21" s="208" t="s">
        <v>296</v>
      </c>
      <c r="T21" s="178" t="s">
        <v>332</v>
      </c>
    </row>
    <row r="22" spans="1:20" ht="105" customHeight="1">
      <c r="A22" s="60" t="s">
        <v>43</v>
      </c>
      <c r="B22" s="60" t="s">
        <v>30</v>
      </c>
      <c r="C22" s="131" t="s">
        <v>240</v>
      </c>
      <c r="D22" s="60" t="s">
        <v>45</v>
      </c>
      <c r="E22" s="60" t="s">
        <v>132</v>
      </c>
      <c r="F22" s="60" t="s">
        <v>46</v>
      </c>
      <c r="G22" s="60" t="s">
        <v>36</v>
      </c>
      <c r="H22" s="60" t="s">
        <v>47</v>
      </c>
      <c r="I22" s="5" t="s">
        <v>22</v>
      </c>
      <c r="J22" s="5" t="s">
        <v>23</v>
      </c>
      <c r="K22" s="5" t="s">
        <v>24</v>
      </c>
      <c r="L22" s="5" t="s">
        <v>25</v>
      </c>
      <c r="M22" s="132">
        <v>0</v>
      </c>
      <c r="N22" s="132">
        <v>33</v>
      </c>
      <c r="O22" s="109">
        <f t="shared" si="0"/>
        <v>0</v>
      </c>
      <c r="P22" s="109">
        <f t="shared" si="3"/>
        <v>0</v>
      </c>
      <c r="Q22" s="231" t="str">
        <f>IF(O22&gt;=95%,$L$7,IF(O22&gt;=70%,$K$7,IF(O22&gt;=50%,$J$7,IF(O22&lt;50%,$I$7,"ojo"))))</f>
        <v>INSATISFACTORIO</v>
      </c>
      <c r="R22" s="130" t="s">
        <v>228</v>
      </c>
      <c r="S22" s="208" t="s">
        <v>228</v>
      </c>
      <c r="T22" s="178" t="s">
        <v>332</v>
      </c>
    </row>
    <row r="23" spans="1:20" ht="237" customHeight="1">
      <c r="A23" s="60" t="s">
        <v>43</v>
      </c>
      <c r="B23" s="60" t="s">
        <v>30</v>
      </c>
      <c r="C23" s="131" t="s">
        <v>241</v>
      </c>
      <c r="D23" s="60" t="s">
        <v>48</v>
      </c>
      <c r="E23" s="60" t="s">
        <v>49</v>
      </c>
      <c r="F23" s="60" t="s">
        <v>46</v>
      </c>
      <c r="G23" s="60" t="s">
        <v>36</v>
      </c>
      <c r="H23" s="60" t="s">
        <v>47</v>
      </c>
      <c r="I23" s="5" t="s">
        <v>22</v>
      </c>
      <c r="J23" s="5" t="s">
        <v>23</v>
      </c>
      <c r="K23" s="5" t="s">
        <v>24</v>
      </c>
      <c r="L23" s="5" t="s">
        <v>25</v>
      </c>
      <c r="M23" s="132">
        <v>0.5</v>
      </c>
      <c r="N23" s="132">
        <v>1</v>
      </c>
      <c r="O23" s="109">
        <f t="shared" si="0"/>
        <v>0.5</v>
      </c>
      <c r="P23" s="109">
        <f t="shared" si="3"/>
        <v>0.5</v>
      </c>
      <c r="Q23" s="227" t="str">
        <f>IF(O23&gt;=95%,$L$7,IF(O23&gt;=70%,$K$7,IF(O23&gt;=50%,$J$7,IF(O23&lt;50%,$I$7,"ojo"))))</f>
        <v>MINIMO</v>
      </c>
      <c r="R23" s="165" t="s">
        <v>297</v>
      </c>
      <c r="S23" s="208" t="s">
        <v>350</v>
      </c>
      <c r="T23" s="178" t="s">
        <v>332</v>
      </c>
    </row>
    <row r="24" spans="1:20" ht="216" customHeight="1">
      <c r="A24" s="60" t="s">
        <v>43</v>
      </c>
      <c r="B24" s="60" t="s">
        <v>30</v>
      </c>
      <c r="C24" s="131" t="s">
        <v>242</v>
      </c>
      <c r="D24" s="60" t="s">
        <v>50</v>
      </c>
      <c r="E24" s="60" t="s">
        <v>299</v>
      </c>
      <c r="F24" s="60" t="s">
        <v>46</v>
      </c>
      <c r="G24" s="60" t="s">
        <v>36</v>
      </c>
      <c r="H24" s="60" t="s">
        <v>47</v>
      </c>
      <c r="I24" s="5" t="s">
        <v>22</v>
      </c>
      <c r="J24" s="5" t="s">
        <v>23</v>
      </c>
      <c r="K24" s="5" t="s">
        <v>24</v>
      </c>
      <c r="L24" s="5" t="s">
        <v>25</v>
      </c>
      <c r="M24" s="166">
        <v>2442</v>
      </c>
      <c r="N24" s="166">
        <v>2442</v>
      </c>
      <c r="O24" s="109">
        <f t="shared" si="0"/>
        <v>1</v>
      </c>
      <c r="P24" s="109">
        <f t="shared" si="3"/>
        <v>1</v>
      </c>
      <c r="Q24" s="225" t="str">
        <f>IF(O24&gt;=95%,$L$7,IF(O24&gt;=70%,$K$7,IF(O24&gt;=50%,$J$7,IF(O24&lt;50%,$I$7,"ojo"))))</f>
        <v>SATISFACTORIO</v>
      </c>
      <c r="R24" s="130" t="s">
        <v>298</v>
      </c>
      <c r="S24" s="208" t="s">
        <v>298</v>
      </c>
      <c r="T24" s="178" t="s">
        <v>332</v>
      </c>
    </row>
    <row r="25" spans="1:20" s="65" customFormat="1" ht="129.75" customHeight="1">
      <c r="A25" s="14" t="s">
        <v>51</v>
      </c>
      <c r="B25" s="14" t="s">
        <v>30</v>
      </c>
      <c r="C25" s="134" t="s">
        <v>243</v>
      </c>
      <c r="D25" s="14" t="s">
        <v>52</v>
      </c>
      <c r="E25" s="14" t="s">
        <v>249</v>
      </c>
      <c r="F25" s="63" t="s">
        <v>53</v>
      </c>
      <c r="G25" s="14" t="s">
        <v>36</v>
      </c>
      <c r="H25" s="64">
        <v>1</v>
      </c>
      <c r="I25" s="19" t="s">
        <v>22</v>
      </c>
      <c r="J25" s="14" t="s">
        <v>23</v>
      </c>
      <c r="K25" s="14" t="s">
        <v>24</v>
      </c>
      <c r="L25" s="14" t="s">
        <v>25</v>
      </c>
      <c r="M25" s="110">
        <v>120</v>
      </c>
      <c r="N25" s="110">
        <v>120</v>
      </c>
      <c r="O25" s="111">
        <f t="shared" si="0"/>
        <v>1</v>
      </c>
      <c r="P25" s="111">
        <f t="shared" si="3"/>
        <v>1</v>
      </c>
      <c r="Q25" s="225" t="str">
        <f t="shared" si="2"/>
        <v>SATISFACTORIO</v>
      </c>
      <c r="R25" s="133" t="s">
        <v>248</v>
      </c>
      <c r="S25" s="209" t="s">
        <v>351</v>
      </c>
      <c r="T25" s="179" t="s">
        <v>332</v>
      </c>
    </row>
    <row r="26" spans="1:20" ht="117.75" customHeight="1">
      <c r="A26" s="6" t="s">
        <v>51</v>
      </c>
      <c r="B26" s="6" t="s">
        <v>30</v>
      </c>
      <c r="C26" s="134" t="s">
        <v>244</v>
      </c>
      <c r="D26" s="6" t="s">
        <v>54</v>
      </c>
      <c r="E26" s="6" t="s">
        <v>55</v>
      </c>
      <c r="F26" s="66" t="s">
        <v>53</v>
      </c>
      <c r="G26" s="6" t="s">
        <v>33</v>
      </c>
      <c r="H26" s="67">
        <v>1</v>
      </c>
      <c r="I26" s="6" t="s">
        <v>22</v>
      </c>
      <c r="J26" s="6" t="s">
        <v>23</v>
      </c>
      <c r="K26" s="6" t="s">
        <v>24</v>
      </c>
      <c r="L26" s="6" t="s">
        <v>25</v>
      </c>
      <c r="M26" s="110" t="s">
        <v>275</v>
      </c>
      <c r="N26" s="110" t="s">
        <v>275</v>
      </c>
      <c r="O26" s="112" t="s">
        <v>275</v>
      </c>
      <c r="P26" s="112" t="s">
        <v>275</v>
      </c>
      <c r="Q26" s="225" t="str">
        <f t="shared" si="2"/>
        <v>SATISFACTORIO</v>
      </c>
      <c r="R26" s="167" t="s">
        <v>300</v>
      </c>
      <c r="S26" s="224" t="s">
        <v>275</v>
      </c>
      <c r="T26" s="179" t="s">
        <v>332</v>
      </c>
    </row>
    <row r="27" spans="1:20" ht="143.25" customHeight="1">
      <c r="A27" s="6" t="s">
        <v>51</v>
      </c>
      <c r="B27" s="6" t="s">
        <v>30</v>
      </c>
      <c r="C27" s="134" t="s">
        <v>245</v>
      </c>
      <c r="D27" s="6" t="s">
        <v>56</v>
      </c>
      <c r="E27" s="6" t="s">
        <v>57</v>
      </c>
      <c r="F27" s="66" t="s">
        <v>46</v>
      </c>
      <c r="G27" s="6" t="s">
        <v>36</v>
      </c>
      <c r="H27" s="67">
        <v>1</v>
      </c>
      <c r="I27" s="6" t="s">
        <v>22</v>
      </c>
      <c r="J27" s="6" t="s">
        <v>23</v>
      </c>
      <c r="K27" s="6" t="s">
        <v>24</v>
      </c>
      <c r="L27" s="6" t="s">
        <v>25</v>
      </c>
      <c r="M27" s="135">
        <v>1050000</v>
      </c>
      <c r="N27" s="135">
        <v>1050000</v>
      </c>
      <c r="O27" s="112">
        <f aca="true" t="shared" si="4" ref="O27:O34">M27/N27</f>
        <v>1</v>
      </c>
      <c r="P27" s="112">
        <f>O27/H27</f>
        <v>1</v>
      </c>
      <c r="Q27" s="225" t="str">
        <f t="shared" si="2"/>
        <v>SATISFACTORIO</v>
      </c>
      <c r="R27" s="133" t="s">
        <v>301</v>
      </c>
      <c r="S27" s="209" t="s">
        <v>301</v>
      </c>
      <c r="T27" s="179" t="s">
        <v>332</v>
      </c>
    </row>
    <row r="28" spans="1:20" ht="128.25" customHeight="1">
      <c r="A28" s="6" t="s">
        <v>51</v>
      </c>
      <c r="B28" s="6" t="s">
        <v>30</v>
      </c>
      <c r="C28" s="134" t="s">
        <v>246</v>
      </c>
      <c r="D28" s="6" t="s">
        <v>58</v>
      </c>
      <c r="E28" s="6" t="s">
        <v>59</v>
      </c>
      <c r="F28" s="66" t="s">
        <v>46</v>
      </c>
      <c r="G28" s="6" t="s">
        <v>36</v>
      </c>
      <c r="H28" s="67">
        <v>1</v>
      </c>
      <c r="I28" s="6" t="s">
        <v>22</v>
      </c>
      <c r="J28" s="6" t="s">
        <v>23</v>
      </c>
      <c r="K28" s="6" t="s">
        <v>24</v>
      </c>
      <c r="L28" s="6" t="s">
        <v>25</v>
      </c>
      <c r="M28" s="168">
        <v>481396756.2</v>
      </c>
      <c r="N28" s="168">
        <f>+M28</f>
        <v>481396756.2</v>
      </c>
      <c r="O28" s="112">
        <f t="shared" si="4"/>
        <v>1</v>
      </c>
      <c r="P28" s="112">
        <f>O28/H28</f>
        <v>1</v>
      </c>
      <c r="Q28" s="225" t="str">
        <f t="shared" si="2"/>
        <v>SATISFACTORIO</v>
      </c>
      <c r="R28" s="133" t="s">
        <v>302</v>
      </c>
      <c r="S28" s="209" t="s">
        <v>302</v>
      </c>
      <c r="T28" s="179" t="s">
        <v>332</v>
      </c>
    </row>
    <row r="29" spans="1:20" ht="251.25" customHeight="1">
      <c r="A29" s="13" t="s">
        <v>51</v>
      </c>
      <c r="B29" s="13" t="s">
        <v>34</v>
      </c>
      <c r="C29" s="134" t="s">
        <v>247</v>
      </c>
      <c r="D29" s="13" t="s">
        <v>60</v>
      </c>
      <c r="E29" s="13" t="s">
        <v>61</v>
      </c>
      <c r="F29" s="68" t="s">
        <v>53</v>
      </c>
      <c r="G29" s="13" t="s">
        <v>36</v>
      </c>
      <c r="H29" s="69">
        <v>1</v>
      </c>
      <c r="I29" s="13" t="s">
        <v>22</v>
      </c>
      <c r="J29" s="13" t="s">
        <v>23</v>
      </c>
      <c r="K29" s="13" t="s">
        <v>24</v>
      </c>
      <c r="L29" s="13" t="s">
        <v>25</v>
      </c>
      <c r="M29" s="110">
        <v>303</v>
      </c>
      <c r="N29" s="110">
        <v>303</v>
      </c>
      <c r="O29" s="112">
        <f t="shared" si="4"/>
        <v>1</v>
      </c>
      <c r="P29" s="112">
        <f>O29/H29</f>
        <v>1</v>
      </c>
      <c r="Q29" s="225" t="str">
        <f t="shared" si="2"/>
        <v>SATISFACTORIO</v>
      </c>
      <c r="R29" s="133" t="s">
        <v>250</v>
      </c>
      <c r="S29" s="209" t="s">
        <v>250</v>
      </c>
      <c r="T29" s="179" t="s">
        <v>332</v>
      </c>
    </row>
    <row r="30" spans="1:20" ht="153" customHeight="1">
      <c r="A30" s="7" t="s">
        <v>62</v>
      </c>
      <c r="B30" s="7" t="s">
        <v>30</v>
      </c>
      <c r="C30" s="136" t="s">
        <v>251</v>
      </c>
      <c r="D30" s="7" t="s">
        <v>63</v>
      </c>
      <c r="E30" s="7" t="s">
        <v>64</v>
      </c>
      <c r="F30" s="70" t="s">
        <v>65</v>
      </c>
      <c r="G30" s="7" t="s">
        <v>36</v>
      </c>
      <c r="H30" s="71">
        <v>1</v>
      </c>
      <c r="I30" s="7" t="s">
        <v>22</v>
      </c>
      <c r="J30" s="7" t="s">
        <v>23</v>
      </c>
      <c r="K30" s="7" t="s">
        <v>24</v>
      </c>
      <c r="L30" s="7" t="s">
        <v>25</v>
      </c>
      <c r="M30" s="170">
        <v>9</v>
      </c>
      <c r="N30" s="171">
        <v>11</v>
      </c>
      <c r="O30" s="113">
        <f t="shared" si="4"/>
        <v>0.8181818181818182</v>
      </c>
      <c r="P30" s="113">
        <f>O30/H30</f>
        <v>0.8181818181818182</v>
      </c>
      <c r="Q30" s="226" t="str">
        <f t="shared" si="2"/>
        <v>ACEPTABLE</v>
      </c>
      <c r="R30" s="137" t="s">
        <v>290</v>
      </c>
      <c r="S30" s="180" t="s">
        <v>359</v>
      </c>
      <c r="T30" s="181" t="s">
        <v>332</v>
      </c>
    </row>
    <row r="31" spans="1:20" ht="114" customHeight="1">
      <c r="A31" s="7" t="s">
        <v>62</v>
      </c>
      <c r="B31" s="7" t="s">
        <v>30</v>
      </c>
      <c r="C31" s="136" t="s">
        <v>252</v>
      </c>
      <c r="D31" s="72" t="s">
        <v>66</v>
      </c>
      <c r="E31" s="72" t="s">
        <v>0</v>
      </c>
      <c r="F31" s="70" t="s">
        <v>65</v>
      </c>
      <c r="G31" s="7" t="s">
        <v>36</v>
      </c>
      <c r="H31" s="71">
        <v>1</v>
      </c>
      <c r="I31" s="7" t="s">
        <v>22</v>
      </c>
      <c r="J31" s="7" t="s">
        <v>23</v>
      </c>
      <c r="K31" s="7" t="s">
        <v>24</v>
      </c>
      <c r="L31" s="7" t="s">
        <v>25</v>
      </c>
      <c r="M31" s="170">
        <v>21</v>
      </c>
      <c r="N31" s="170">
        <v>21</v>
      </c>
      <c r="O31" s="113">
        <f t="shared" si="4"/>
        <v>1</v>
      </c>
      <c r="P31" s="113">
        <f>O31/H31</f>
        <v>1</v>
      </c>
      <c r="Q31" s="225" t="str">
        <f t="shared" si="2"/>
        <v>SATISFACTORIO</v>
      </c>
      <c r="R31" s="137" t="s">
        <v>256</v>
      </c>
      <c r="S31" s="182" t="s">
        <v>256</v>
      </c>
      <c r="T31" s="181" t="s">
        <v>332</v>
      </c>
    </row>
    <row r="32" spans="1:20" ht="130.5" customHeight="1">
      <c r="A32" s="7" t="s">
        <v>62</v>
      </c>
      <c r="B32" s="7" t="s">
        <v>34</v>
      </c>
      <c r="C32" s="136" t="s">
        <v>253</v>
      </c>
      <c r="D32" s="72" t="s">
        <v>161</v>
      </c>
      <c r="E32" s="72" t="s">
        <v>67</v>
      </c>
      <c r="F32" s="70" t="s">
        <v>65</v>
      </c>
      <c r="G32" s="7" t="s">
        <v>36</v>
      </c>
      <c r="H32" s="71">
        <v>1</v>
      </c>
      <c r="I32" s="7" t="s">
        <v>22</v>
      </c>
      <c r="J32" s="7" t="s">
        <v>23</v>
      </c>
      <c r="K32" s="7" t="s">
        <v>24</v>
      </c>
      <c r="L32" s="7" t="s">
        <v>25</v>
      </c>
      <c r="M32" s="170">
        <v>2</v>
      </c>
      <c r="N32" s="170">
        <v>2</v>
      </c>
      <c r="O32" s="113">
        <f t="shared" si="4"/>
        <v>1</v>
      </c>
      <c r="P32" s="113">
        <f>M32/N32</f>
        <v>1</v>
      </c>
      <c r="Q32" s="225" t="str">
        <f t="shared" si="2"/>
        <v>SATISFACTORIO</v>
      </c>
      <c r="R32" s="138" t="s">
        <v>291</v>
      </c>
      <c r="S32" s="182" t="s">
        <v>353</v>
      </c>
      <c r="T32" s="181" t="s">
        <v>332</v>
      </c>
    </row>
    <row r="33" spans="1:20" ht="103.5" customHeight="1">
      <c r="A33" s="7" t="s">
        <v>62</v>
      </c>
      <c r="B33" s="7" t="s">
        <v>30</v>
      </c>
      <c r="C33" s="136" t="s">
        <v>254</v>
      </c>
      <c r="D33" s="73" t="s">
        <v>52</v>
      </c>
      <c r="E33" s="73" t="s">
        <v>68</v>
      </c>
      <c r="F33" s="70" t="s">
        <v>65</v>
      </c>
      <c r="G33" s="7" t="s">
        <v>36</v>
      </c>
      <c r="H33" s="71">
        <v>1</v>
      </c>
      <c r="I33" s="7" t="s">
        <v>22</v>
      </c>
      <c r="J33" s="7" t="s">
        <v>23</v>
      </c>
      <c r="K33" s="7" t="s">
        <v>24</v>
      </c>
      <c r="L33" s="7" t="s">
        <v>25</v>
      </c>
      <c r="M33" s="170">
        <v>120</v>
      </c>
      <c r="N33" s="170">
        <v>120</v>
      </c>
      <c r="O33" s="113">
        <f t="shared" si="4"/>
        <v>1</v>
      </c>
      <c r="P33" s="113">
        <f>O33/H33</f>
        <v>1</v>
      </c>
      <c r="Q33" s="225" t="str">
        <f>IF(O33&gt;=95%,$L$7,IF(O33&gt;=70%,$K$7,IF(O33&gt;=50%,$J$7,IF(O33&lt;50%,$I$7,"ojo"))))</f>
        <v>SATISFACTORIO</v>
      </c>
      <c r="R33" s="138" t="s">
        <v>257</v>
      </c>
      <c r="S33" s="182" t="s">
        <v>351</v>
      </c>
      <c r="T33" s="181" t="s">
        <v>332</v>
      </c>
    </row>
    <row r="34" spans="1:20" ht="96.75" customHeight="1">
      <c r="A34" s="7" t="s">
        <v>62</v>
      </c>
      <c r="B34" s="7" t="s">
        <v>30</v>
      </c>
      <c r="C34" s="136" t="s">
        <v>255</v>
      </c>
      <c r="D34" s="72" t="s">
        <v>69</v>
      </c>
      <c r="E34" s="72" t="s">
        <v>258</v>
      </c>
      <c r="F34" s="70" t="s">
        <v>65</v>
      </c>
      <c r="G34" s="7" t="s">
        <v>36</v>
      </c>
      <c r="H34" s="71">
        <v>1</v>
      </c>
      <c r="I34" s="7" t="s">
        <v>22</v>
      </c>
      <c r="J34" s="7" t="s">
        <v>23</v>
      </c>
      <c r="K34" s="7" t="s">
        <v>24</v>
      </c>
      <c r="L34" s="7" t="s">
        <v>25</v>
      </c>
      <c r="M34" s="170">
        <v>36</v>
      </c>
      <c r="N34" s="170">
        <v>36</v>
      </c>
      <c r="O34" s="113">
        <f t="shared" si="4"/>
        <v>1</v>
      </c>
      <c r="P34" s="113">
        <f>O34/H34</f>
        <v>1</v>
      </c>
      <c r="Q34" s="225" t="str">
        <f t="shared" si="2"/>
        <v>SATISFACTORIO</v>
      </c>
      <c r="R34" s="138" t="s">
        <v>292</v>
      </c>
      <c r="S34" s="182" t="s">
        <v>354</v>
      </c>
      <c r="T34" s="181" t="s">
        <v>332</v>
      </c>
    </row>
    <row r="35" spans="1:20" ht="112.5" customHeight="1">
      <c r="A35" s="6" t="s">
        <v>70</v>
      </c>
      <c r="B35" s="6" t="s">
        <v>30</v>
      </c>
      <c r="C35" s="139" t="s">
        <v>259</v>
      </c>
      <c r="D35" s="14" t="s">
        <v>71</v>
      </c>
      <c r="E35" s="14" t="s">
        <v>72</v>
      </c>
      <c r="F35" s="66" t="s">
        <v>32</v>
      </c>
      <c r="G35" s="6" t="s">
        <v>36</v>
      </c>
      <c r="H35" s="67">
        <v>1</v>
      </c>
      <c r="I35" s="6" t="s">
        <v>22</v>
      </c>
      <c r="J35" s="6" t="s">
        <v>23</v>
      </c>
      <c r="K35" s="6" t="s">
        <v>24</v>
      </c>
      <c r="L35" s="6" t="s">
        <v>25</v>
      </c>
      <c r="M35" s="141">
        <v>159</v>
      </c>
      <c r="N35" s="142">
        <v>159</v>
      </c>
      <c r="O35" s="112">
        <f aca="true" t="shared" si="5" ref="O35:O40">+M35/N35</f>
        <v>1</v>
      </c>
      <c r="P35" s="112">
        <f aca="true" t="shared" si="6" ref="P35:P40">O35/H35</f>
        <v>1</v>
      </c>
      <c r="Q35" s="225" t="str">
        <f t="shared" si="2"/>
        <v>SATISFACTORIO</v>
      </c>
      <c r="R35" s="140" t="s">
        <v>265</v>
      </c>
      <c r="S35" s="216" t="s">
        <v>352</v>
      </c>
      <c r="T35" s="184" t="s">
        <v>332</v>
      </c>
    </row>
    <row r="36" spans="1:20" ht="116.25" customHeight="1">
      <c r="A36" s="6" t="s">
        <v>70</v>
      </c>
      <c r="B36" s="6" t="s">
        <v>34</v>
      </c>
      <c r="C36" s="139" t="s">
        <v>260</v>
      </c>
      <c r="D36" s="6" t="s">
        <v>73</v>
      </c>
      <c r="E36" s="6" t="s">
        <v>74</v>
      </c>
      <c r="F36" s="66" t="s">
        <v>32</v>
      </c>
      <c r="G36" s="6" t="s">
        <v>33</v>
      </c>
      <c r="H36" s="67">
        <v>1</v>
      </c>
      <c r="I36" s="6" t="s">
        <v>22</v>
      </c>
      <c r="J36" s="6" t="s">
        <v>23</v>
      </c>
      <c r="K36" s="6" t="s">
        <v>24</v>
      </c>
      <c r="L36" s="6" t="s">
        <v>25</v>
      </c>
      <c r="M36" s="141">
        <v>13</v>
      </c>
      <c r="N36" s="142">
        <v>13</v>
      </c>
      <c r="O36" s="112">
        <f t="shared" si="5"/>
        <v>1</v>
      </c>
      <c r="P36" s="112">
        <f t="shared" si="6"/>
        <v>1</v>
      </c>
      <c r="Q36" s="225" t="str">
        <f t="shared" si="2"/>
        <v>SATISFACTORIO</v>
      </c>
      <c r="R36" s="140" t="s">
        <v>266</v>
      </c>
      <c r="S36" s="216" t="s">
        <v>355</v>
      </c>
      <c r="T36" s="184" t="s">
        <v>332</v>
      </c>
    </row>
    <row r="37" spans="1:20" ht="207" customHeight="1">
      <c r="A37" s="6" t="s">
        <v>70</v>
      </c>
      <c r="B37" s="6" t="s">
        <v>115</v>
      </c>
      <c r="C37" s="139" t="s">
        <v>261</v>
      </c>
      <c r="D37" s="6" t="s">
        <v>75</v>
      </c>
      <c r="E37" s="6" t="s">
        <v>76</v>
      </c>
      <c r="F37" s="66" t="s">
        <v>77</v>
      </c>
      <c r="G37" s="6" t="s">
        <v>120</v>
      </c>
      <c r="H37" s="67">
        <v>1</v>
      </c>
      <c r="I37" s="18" t="s">
        <v>22</v>
      </c>
      <c r="J37" s="6" t="s">
        <v>23</v>
      </c>
      <c r="K37" s="6" t="s">
        <v>24</v>
      </c>
      <c r="L37" s="6" t="s">
        <v>25</v>
      </c>
      <c r="M37" s="142">
        <v>211</v>
      </c>
      <c r="N37" s="142">
        <v>231</v>
      </c>
      <c r="O37" s="112">
        <f t="shared" si="5"/>
        <v>0.9134199134199135</v>
      </c>
      <c r="P37" s="112">
        <f t="shared" si="6"/>
        <v>0.9134199134199135</v>
      </c>
      <c r="Q37" s="228" t="str">
        <f t="shared" si="2"/>
        <v>ACEPTABLE</v>
      </c>
      <c r="R37" s="122" t="s">
        <v>223</v>
      </c>
      <c r="S37" s="219" t="s">
        <v>356</v>
      </c>
      <c r="T37" s="184" t="s">
        <v>332</v>
      </c>
    </row>
    <row r="38" spans="1:20" ht="204.75" customHeight="1">
      <c r="A38" s="6" t="s">
        <v>70</v>
      </c>
      <c r="B38" s="6" t="s">
        <v>34</v>
      </c>
      <c r="C38" s="139" t="s">
        <v>262</v>
      </c>
      <c r="D38" s="6" t="s">
        <v>78</v>
      </c>
      <c r="E38" s="6" t="s">
        <v>79</v>
      </c>
      <c r="F38" s="66" t="s">
        <v>77</v>
      </c>
      <c r="G38" s="6" t="s">
        <v>33</v>
      </c>
      <c r="H38" s="67">
        <v>1</v>
      </c>
      <c r="I38" s="6" t="s">
        <v>22</v>
      </c>
      <c r="J38" s="6" t="s">
        <v>23</v>
      </c>
      <c r="K38" s="6" t="s">
        <v>24</v>
      </c>
      <c r="L38" s="6" t="s">
        <v>25</v>
      </c>
      <c r="M38" s="142">
        <v>2</v>
      </c>
      <c r="N38" s="142">
        <v>2</v>
      </c>
      <c r="O38" s="112">
        <f t="shared" si="5"/>
        <v>1</v>
      </c>
      <c r="P38" s="112">
        <f t="shared" si="6"/>
        <v>1</v>
      </c>
      <c r="Q38" s="229" t="str">
        <f>IF(O38&gt;=95%,$L$7,IF(O38&gt;=70%,$K$7,IF(O38&gt;=50%,$J$7,IF(O38&lt;50%,$I$7,"ojo"))))</f>
        <v>SATISFACTORIO</v>
      </c>
      <c r="R38" s="122" t="s">
        <v>311</v>
      </c>
      <c r="S38" s="216" t="s">
        <v>345</v>
      </c>
      <c r="T38" s="184" t="s">
        <v>332</v>
      </c>
    </row>
    <row r="39" spans="1:20" ht="409.5" customHeight="1">
      <c r="A39" s="6" t="s">
        <v>70</v>
      </c>
      <c r="B39" s="6" t="s">
        <v>30</v>
      </c>
      <c r="C39" s="139" t="s">
        <v>263</v>
      </c>
      <c r="D39" s="6" t="s">
        <v>80</v>
      </c>
      <c r="E39" s="6" t="s">
        <v>81</v>
      </c>
      <c r="F39" s="66" t="s">
        <v>77</v>
      </c>
      <c r="G39" s="6" t="s">
        <v>33</v>
      </c>
      <c r="H39" s="67">
        <v>1</v>
      </c>
      <c r="I39" s="6" t="s">
        <v>22</v>
      </c>
      <c r="J39" s="6" t="s">
        <v>23</v>
      </c>
      <c r="K39" s="6" t="s">
        <v>24</v>
      </c>
      <c r="L39" s="6" t="s">
        <v>25</v>
      </c>
      <c r="M39" s="141">
        <v>4</v>
      </c>
      <c r="N39" s="141">
        <v>4</v>
      </c>
      <c r="O39" s="112">
        <f t="shared" si="5"/>
        <v>1</v>
      </c>
      <c r="P39" s="112">
        <f t="shared" si="6"/>
        <v>1</v>
      </c>
      <c r="Q39" s="229" t="str">
        <f t="shared" si="2"/>
        <v>SATISFACTORIO</v>
      </c>
      <c r="R39" s="22" t="s">
        <v>267</v>
      </c>
      <c r="S39" s="183" t="s">
        <v>357</v>
      </c>
      <c r="T39" s="184" t="s">
        <v>332</v>
      </c>
    </row>
    <row r="40" spans="1:20" ht="106.5" customHeight="1">
      <c r="A40" s="6" t="s">
        <v>70</v>
      </c>
      <c r="B40" s="6" t="s">
        <v>30</v>
      </c>
      <c r="C40" s="139" t="s">
        <v>264</v>
      </c>
      <c r="D40" s="6" t="s">
        <v>82</v>
      </c>
      <c r="E40" s="6" t="s">
        <v>221</v>
      </c>
      <c r="F40" s="66" t="s">
        <v>32</v>
      </c>
      <c r="G40" s="6" t="s">
        <v>33</v>
      </c>
      <c r="H40" s="67">
        <v>1</v>
      </c>
      <c r="I40" s="6" t="s">
        <v>22</v>
      </c>
      <c r="J40" s="6" t="s">
        <v>23</v>
      </c>
      <c r="K40" s="6" t="s">
        <v>24</v>
      </c>
      <c r="L40" s="6" t="s">
        <v>25</v>
      </c>
      <c r="M40" s="143">
        <v>9</v>
      </c>
      <c r="N40" s="143">
        <v>9</v>
      </c>
      <c r="O40" s="112">
        <f t="shared" si="5"/>
        <v>1</v>
      </c>
      <c r="P40" s="112">
        <f t="shared" si="6"/>
        <v>1</v>
      </c>
      <c r="Q40" s="229" t="str">
        <f t="shared" si="2"/>
        <v>SATISFACTORIO</v>
      </c>
      <c r="R40" s="22" t="s">
        <v>268</v>
      </c>
      <c r="S40" s="183" t="s">
        <v>360</v>
      </c>
      <c r="T40" s="184" t="s">
        <v>332</v>
      </c>
    </row>
    <row r="41" spans="1:20" ht="118.5" customHeight="1">
      <c r="A41" s="6" t="s">
        <v>70</v>
      </c>
      <c r="B41" s="6" t="s">
        <v>34</v>
      </c>
      <c r="C41" s="79" t="s">
        <v>83</v>
      </c>
      <c r="D41" s="6" t="s">
        <v>84</v>
      </c>
      <c r="E41" s="6" t="s">
        <v>173</v>
      </c>
      <c r="F41" s="66" t="s">
        <v>32</v>
      </c>
      <c r="G41" s="6" t="s">
        <v>33</v>
      </c>
      <c r="H41" s="67">
        <v>1</v>
      </c>
      <c r="I41" s="6" t="s">
        <v>22</v>
      </c>
      <c r="J41" s="6" t="s">
        <v>23</v>
      </c>
      <c r="K41" s="6" t="s">
        <v>24</v>
      </c>
      <c r="L41" s="6" t="s">
        <v>25</v>
      </c>
      <c r="M41" s="143">
        <v>88</v>
      </c>
      <c r="N41" s="143">
        <v>88</v>
      </c>
      <c r="O41" s="112">
        <f>M41/N41</f>
        <v>1</v>
      </c>
      <c r="P41" s="112">
        <f>O41/H41</f>
        <v>1</v>
      </c>
      <c r="Q41" s="229" t="str">
        <f t="shared" si="2"/>
        <v>SATISFACTORIO</v>
      </c>
      <c r="R41" s="122" t="s">
        <v>269</v>
      </c>
      <c r="S41" s="183" t="s">
        <v>358</v>
      </c>
      <c r="T41" s="184" t="s">
        <v>332</v>
      </c>
    </row>
    <row r="42" spans="1:20" ht="118.5" customHeight="1">
      <c r="A42" s="8" t="s">
        <v>85</v>
      </c>
      <c r="B42" s="8" t="s">
        <v>30</v>
      </c>
      <c r="C42" s="145" t="s">
        <v>86</v>
      </c>
      <c r="D42" s="8" t="s">
        <v>124</v>
      </c>
      <c r="E42" s="8" t="s">
        <v>125</v>
      </c>
      <c r="F42" s="74" t="s">
        <v>32</v>
      </c>
      <c r="G42" s="8" t="s">
        <v>33</v>
      </c>
      <c r="H42" s="75">
        <v>0.95</v>
      </c>
      <c r="I42" s="8" t="s">
        <v>22</v>
      </c>
      <c r="J42" s="8" t="s">
        <v>23</v>
      </c>
      <c r="K42" s="8" t="s">
        <v>24</v>
      </c>
      <c r="L42" s="8" t="s">
        <v>25</v>
      </c>
      <c r="M42" s="123">
        <v>171893678249.08</v>
      </c>
      <c r="N42" s="123">
        <v>174931359361.91003</v>
      </c>
      <c r="O42" s="144">
        <f aca="true" t="shared" si="7" ref="O42:O47">+M42/N42</f>
        <v>0.9826350111042956</v>
      </c>
      <c r="P42" s="115">
        <f aca="true" t="shared" si="8" ref="P42:P47">O42/H42</f>
        <v>1.0343526432676797</v>
      </c>
      <c r="Q42" s="229" t="str">
        <f t="shared" si="2"/>
        <v>SATISFACTORIO</v>
      </c>
      <c r="R42" s="23" t="s">
        <v>293</v>
      </c>
      <c r="S42" s="220" t="s">
        <v>293</v>
      </c>
      <c r="T42" s="185" t="s">
        <v>362</v>
      </c>
    </row>
    <row r="43" spans="1:20" ht="348.75" customHeight="1">
      <c r="A43" s="8" t="s">
        <v>85</v>
      </c>
      <c r="B43" s="8" t="s">
        <v>30</v>
      </c>
      <c r="C43" s="145" t="s">
        <v>87</v>
      </c>
      <c r="D43" s="8" t="s">
        <v>118</v>
      </c>
      <c r="E43" s="8" t="s">
        <v>119</v>
      </c>
      <c r="F43" s="74" t="s">
        <v>32</v>
      </c>
      <c r="G43" s="8" t="s">
        <v>33</v>
      </c>
      <c r="H43" s="75">
        <v>1</v>
      </c>
      <c r="I43" s="8" t="s">
        <v>22</v>
      </c>
      <c r="J43" s="8" t="s">
        <v>23</v>
      </c>
      <c r="K43" s="8" t="s">
        <v>24</v>
      </c>
      <c r="L43" s="8" t="s">
        <v>25</v>
      </c>
      <c r="M43" s="114">
        <f>8+59</f>
        <v>67</v>
      </c>
      <c r="N43" s="114">
        <f>8+59</f>
        <v>67</v>
      </c>
      <c r="O43" s="144">
        <f t="shared" si="7"/>
        <v>1</v>
      </c>
      <c r="P43" s="115">
        <f t="shared" si="8"/>
        <v>1</v>
      </c>
      <c r="Q43" s="229" t="str">
        <f>IF(O43&gt;=95%,$L$7,IF(O43&gt;=70%,$K$7,IF(O43&gt;=50%,$J$7,IF(O43&lt;50%,$I$7,"ojo"))))</f>
        <v>SATISFACTORIO</v>
      </c>
      <c r="R43" s="23" t="s">
        <v>270</v>
      </c>
      <c r="S43" s="220" t="s">
        <v>270</v>
      </c>
      <c r="T43" s="185" t="s">
        <v>362</v>
      </c>
    </row>
    <row r="44" spans="1:20" ht="140.25" customHeight="1">
      <c r="A44" s="8" t="s">
        <v>85</v>
      </c>
      <c r="B44" s="8" t="s">
        <v>30</v>
      </c>
      <c r="C44" s="145" t="s">
        <v>87</v>
      </c>
      <c r="D44" s="8" t="s">
        <v>122</v>
      </c>
      <c r="E44" s="8" t="s">
        <v>123</v>
      </c>
      <c r="F44" s="74" t="s">
        <v>32</v>
      </c>
      <c r="G44" s="8" t="s">
        <v>33</v>
      </c>
      <c r="H44" s="75">
        <v>1</v>
      </c>
      <c r="I44" s="8" t="s">
        <v>22</v>
      </c>
      <c r="J44" s="8" t="s">
        <v>23</v>
      </c>
      <c r="K44" s="8" t="s">
        <v>24</v>
      </c>
      <c r="L44" s="8" t="s">
        <v>25</v>
      </c>
      <c r="M44" s="123">
        <v>209767121698.09</v>
      </c>
      <c r="N44" s="123">
        <v>209806274947.09</v>
      </c>
      <c r="O44" s="221">
        <f t="shared" si="7"/>
        <v>0.9998133838036547</v>
      </c>
      <c r="P44" s="115">
        <f t="shared" si="8"/>
        <v>0.9998133838036547</v>
      </c>
      <c r="Q44" s="229" t="str">
        <f t="shared" si="2"/>
        <v>SATISFACTORIO</v>
      </c>
      <c r="R44" s="186" t="s">
        <v>294</v>
      </c>
      <c r="S44" s="222" t="s">
        <v>294</v>
      </c>
      <c r="T44" s="185" t="s">
        <v>362</v>
      </c>
    </row>
    <row r="45" spans="1:20" ht="224.25" customHeight="1">
      <c r="A45" s="8" t="s">
        <v>85</v>
      </c>
      <c r="B45" s="8" t="s">
        <v>30</v>
      </c>
      <c r="C45" s="145" t="s">
        <v>88</v>
      </c>
      <c r="D45" s="8" t="s">
        <v>121</v>
      </c>
      <c r="E45" s="8" t="s">
        <v>271</v>
      </c>
      <c r="F45" s="74" t="s">
        <v>32</v>
      </c>
      <c r="G45" s="8" t="s">
        <v>120</v>
      </c>
      <c r="H45" s="75">
        <v>1</v>
      </c>
      <c r="I45" s="8" t="s">
        <v>22</v>
      </c>
      <c r="J45" s="8" t="s">
        <v>23</v>
      </c>
      <c r="K45" s="8" t="s">
        <v>24</v>
      </c>
      <c r="L45" s="8" t="s">
        <v>25</v>
      </c>
      <c r="M45" s="123">
        <v>34690662139.920006</v>
      </c>
      <c r="N45" s="123">
        <v>34982810751.23</v>
      </c>
      <c r="O45" s="144">
        <f t="shared" si="7"/>
        <v>0.9916487953644569</v>
      </c>
      <c r="P45" s="115">
        <f t="shared" si="8"/>
        <v>0.9916487953644569</v>
      </c>
      <c r="Q45" s="229" t="str">
        <f t="shared" si="2"/>
        <v>SATISFACTORIO</v>
      </c>
      <c r="R45" s="146" t="s">
        <v>295</v>
      </c>
      <c r="S45" s="223" t="s">
        <v>295</v>
      </c>
      <c r="T45" s="185" t="s">
        <v>362</v>
      </c>
    </row>
    <row r="46" spans="1:20" ht="164.25" customHeight="1">
      <c r="A46" s="8" t="s">
        <v>85</v>
      </c>
      <c r="B46" s="8" t="s">
        <v>30</v>
      </c>
      <c r="C46" s="145" t="s">
        <v>88</v>
      </c>
      <c r="D46" s="8" t="s">
        <v>89</v>
      </c>
      <c r="E46" s="8" t="s">
        <v>90</v>
      </c>
      <c r="F46" s="74" t="s">
        <v>32</v>
      </c>
      <c r="G46" s="8" t="s">
        <v>120</v>
      </c>
      <c r="H46" s="75">
        <v>1</v>
      </c>
      <c r="I46" s="8" t="s">
        <v>22</v>
      </c>
      <c r="J46" s="8" t="s">
        <v>23</v>
      </c>
      <c r="K46" s="8" t="s">
        <v>24</v>
      </c>
      <c r="L46" s="8" t="s">
        <v>25</v>
      </c>
      <c r="M46" s="147">
        <f>25886722+26012246+26054149+25358540+25036173</f>
        <v>128347830</v>
      </c>
      <c r="N46" s="147">
        <f>25872302+25891205+25937467+25701592+25194403</f>
        <v>128596969</v>
      </c>
      <c r="O46" s="144">
        <f t="shared" si="7"/>
        <v>0.998062637075062</v>
      </c>
      <c r="P46" s="115">
        <f t="shared" si="8"/>
        <v>0.998062637075062</v>
      </c>
      <c r="Q46" s="229" t="str">
        <f t="shared" si="2"/>
        <v>SATISFACTORIO</v>
      </c>
      <c r="R46" s="146" t="s">
        <v>272</v>
      </c>
      <c r="S46" s="223" t="s">
        <v>272</v>
      </c>
      <c r="T46" s="185" t="s">
        <v>362</v>
      </c>
    </row>
    <row r="47" spans="1:20" ht="174.75" customHeight="1">
      <c r="A47" s="8" t="s">
        <v>85</v>
      </c>
      <c r="B47" s="8" t="s">
        <v>30</v>
      </c>
      <c r="C47" s="145" t="s">
        <v>91</v>
      </c>
      <c r="D47" s="8" t="s">
        <v>126</v>
      </c>
      <c r="E47" s="8" t="s">
        <v>127</v>
      </c>
      <c r="F47" s="74" t="s">
        <v>32</v>
      </c>
      <c r="G47" s="8" t="s">
        <v>120</v>
      </c>
      <c r="H47" s="75">
        <v>1</v>
      </c>
      <c r="I47" s="8" t="s">
        <v>22</v>
      </c>
      <c r="J47" s="8" t="s">
        <v>23</v>
      </c>
      <c r="K47" s="8" t="s">
        <v>24</v>
      </c>
      <c r="L47" s="8" t="s">
        <v>25</v>
      </c>
      <c r="M47" s="150">
        <v>184</v>
      </c>
      <c r="N47" s="150">
        <v>230</v>
      </c>
      <c r="O47" s="115">
        <f t="shared" si="7"/>
        <v>0.8</v>
      </c>
      <c r="P47" s="115">
        <f t="shared" si="8"/>
        <v>0.8</v>
      </c>
      <c r="Q47" s="228" t="str">
        <f t="shared" si="2"/>
        <v>ACEPTABLE</v>
      </c>
      <c r="R47" s="146" t="s">
        <v>273</v>
      </c>
      <c r="S47" s="223" t="s">
        <v>273</v>
      </c>
      <c r="T47" s="185" t="s">
        <v>362</v>
      </c>
    </row>
    <row r="48" spans="1:20" ht="132" customHeight="1">
      <c r="A48" s="9" t="s">
        <v>92</v>
      </c>
      <c r="B48" s="9" t="s">
        <v>30</v>
      </c>
      <c r="C48" s="76" t="s">
        <v>149</v>
      </c>
      <c r="D48" s="76" t="s">
        <v>93</v>
      </c>
      <c r="E48" s="9" t="s">
        <v>198</v>
      </c>
      <c r="F48" s="77" t="s">
        <v>46</v>
      </c>
      <c r="G48" s="9" t="s">
        <v>188</v>
      </c>
      <c r="H48" s="78">
        <v>0.95</v>
      </c>
      <c r="I48" s="9" t="s">
        <v>22</v>
      </c>
      <c r="J48" s="9" t="s">
        <v>23</v>
      </c>
      <c r="K48" s="9" t="s">
        <v>24</v>
      </c>
      <c r="L48" s="148" t="s">
        <v>25</v>
      </c>
      <c r="M48" s="151">
        <v>348</v>
      </c>
      <c r="N48" s="151">
        <v>365</v>
      </c>
      <c r="O48" s="149">
        <f aca="true" t="shared" si="9" ref="O48:O53">+M48/N48</f>
        <v>0.9534246575342465</v>
      </c>
      <c r="P48" s="116">
        <f aca="true" t="shared" si="10" ref="P48:P53">+O48/H48</f>
        <v>1.003604902667628</v>
      </c>
      <c r="Q48" s="229" t="str">
        <f t="shared" si="2"/>
        <v>SATISFACTORIO</v>
      </c>
      <c r="R48" s="152" t="s">
        <v>274</v>
      </c>
      <c r="S48" s="187" t="s">
        <v>337</v>
      </c>
      <c r="T48" s="188" t="s">
        <v>332</v>
      </c>
    </row>
    <row r="49" spans="1:20" ht="106.5" customHeight="1">
      <c r="A49" s="9" t="s">
        <v>92</v>
      </c>
      <c r="B49" s="9" t="s">
        <v>30</v>
      </c>
      <c r="C49" s="76" t="s">
        <v>150</v>
      </c>
      <c r="D49" s="76" t="s">
        <v>199</v>
      </c>
      <c r="E49" s="9" t="s">
        <v>206</v>
      </c>
      <c r="F49" s="77" t="s">
        <v>46</v>
      </c>
      <c r="G49" s="9" t="s">
        <v>188</v>
      </c>
      <c r="H49" s="78">
        <v>0.95</v>
      </c>
      <c r="I49" s="9" t="s">
        <v>22</v>
      </c>
      <c r="J49" s="9" t="s">
        <v>23</v>
      </c>
      <c r="K49" s="9" t="s">
        <v>24</v>
      </c>
      <c r="L49" s="9" t="s">
        <v>25</v>
      </c>
      <c r="M49" s="154">
        <v>2</v>
      </c>
      <c r="N49" s="154">
        <v>2</v>
      </c>
      <c r="O49" s="116">
        <f t="shared" si="9"/>
        <v>1</v>
      </c>
      <c r="P49" s="116">
        <f t="shared" si="10"/>
        <v>1.0526315789473684</v>
      </c>
      <c r="Q49" s="229" t="str">
        <f t="shared" si="2"/>
        <v>SATISFACTORIO</v>
      </c>
      <c r="R49" s="153" t="s">
        <v>230</v>
      </c>
      <c r="S49" s="189" t="s">
        <v>336</v>
      </c>
      <c r="T49" s="188" t="s">
        <v>332</v>
      </c>
    </row>
    <row r="50" spans="1:20" ht="98.25" customHeight="1">
      <c r="A50" s="9" t="s">
        <v>92</v>
      </c>
      <c r="B50" s="9" t="s">
        <v>34</v>
      </c>
      <c r="C50" s="76" t="s">
        <v>151</v>
      </c>
      <c r="D50" s="76" t="s">
        <v>200</v>
      </c>
      <c r="E50" s="9" t="s">
        <v>201</v>
      </c>
      <c r="F50" s="77" t="s">
        <v>46</v>
      </c>
      <c r="G50" s="9" t="s">
        <v>188</v>
      </c>
      <c r="H50" s="78">
        <v>0.95</v>
      </c>
      <c r="I50" s="9" t="s">
        <v>22</v>
      </c>
      <c r="J50" s="9" t="s">
        <v>23</v>
      </c>
      <c r="K50" s="9" t="s">
        <v>24</v>
      </c>
      <c r="L50" s="9" t="s">
        <v>25</v>
      </c>
      <c r="M50" s="154">
        <v>73</v>
      </c>
      <c r="N50" s="154">
        <v>81</v>
      </c>
      <c r="O50" s="116">
        <f t="shared" si="9"/>
        <v>0.9012345679012346</v>
      </c>
      <c r="P50" s="116">
        <f t="shared" si="10"/>
        <v>0.9486679662118259</v>
      </c>
      <c r="Q50" s="228" t="str">
        <f>IF(O50&gt;=95%,$L$7,IF(O50&gt;=70%,$K$7,IF(O50&gt;=50%,$J$7,IF(O50&lt;50%,$I$7,"ojo"))))</f>
        <v>ACEPTABLE</v>
      </c>
      <c r="R50" s="155" t="s">
        <v>315</v>
      </c>
      <c r="S50" s="189" t="s">
        <v>335</v>
      </c>
      <c r="T50" s="188" t="s">
        <v>332</v>
      </c>
    </row>
    <row r="51" spans="1:20" ht="96" customHeight="1">
      <c r="A51" s="9" t="s">
        <v>92</v>
      </c>
      <c r="B51" s="9" t="s">
        <v>30</v>
      </c>
      <c r="C51" s="76" t="s">
        <v>152</v>
      </c>
      <c r="D51" s="76" t="s">
        <v>207</v>
      </c>
      <c r="E51" s="9" t="s">
        <v>202</v>
      </c>
      <c r="F51" s="77" t="s">
        <v>46</v>
      </c>
      <c r="G51" s="9" t="s">
        <v>188</v>
      </c>
      <c r="H51" s="78">
        <v>0.95</v>
      </c>
      <c r="I51" s="9" t="s">
        <v>22</v>
      </c>
      <c r="J51" s="9" t="s">
        <v>23</v>
      </c>
      <c r="K51" s="9" t="s">
        <v>24</v>
      </c>
      <c r="L51" s="9" t="s">
        <v>25</v>
      </c>
      <c r="M51" s="154" t="s">
        <v>275</v>
      </c>
      <c r="N51" s="154" t="s">
        <v>275</v>
      </c>
      <c r="O51" s="116" t="s">
        <v>275</v>
      </c>
      <c r="P51" s="116"/>
      <c r="Q51" s="229" t="str">
        <f>IF(O51&gt;=95%,$L$7,IF(O51&gt;=70%,$K$7,IF(O51&gt;=50%,$J$7,IF(O51&lt;50%,$I$7,"ojo"))))</f>
        <v>SATISFACTORIO</v>
      </c>
      <c r="R51" s="155" t="s">
        <v>225</v>
      </c>
      <c r="S51" s="189" t="s">
        <v>365</v>
      </c>
      <c r="T51" s="188" t="s">
        <v>332</v>
      </c>
    </row>
    <row r="52" spans="1:20" ht="108.75" customHeight="1">
      <c r="A52" s="9" t="s">
        <v>92</v>
      </c>
      <c r="B52" s="9" t="s">
        <v>30</v>
      </c>
      <c r="C52" s="76" t="s">
        <v>153</v>
      </c>
      <c r="D52" s="76" t="s">
        <v>203</v>
      </c>
      <c r="E52" s="9" t="s">
        <v>204</v>
      </c>
      <c r="F52" s="77" t="s">
        <v>46</v>
      </c>
      <c r="G52" s="9" t="s">
        <v>188</v>
      </c>
      <c r="H52" s="78">
        <v>0.95</v>
      </c>
      <c r="I52" s="9" t="s">
        <v>22</v>
      </c>
      <c r="J52" s="9" t="s">
        <v>23</v>
      </c>
      <c r="K52" s="9" t="s">
        <v>24</v>
      </c>
      <c r="L52" s="9" t="s">
        <v>25</v>
      </c>
      <c r="M52" s="156">
        <v>3</v>
      </c>
      <c r="N52" s="156">
        <v>4</v>
      </c>
      <c r="O52" s="116">
        <f t="shared" si="9"/>
        <v>0.75</v>
      </c>
      <c r="P52" s="116">
        <f t="shared" si="10"/>
        <v>0.7894736842105263</v>
      </c>
      <c r="Q52" s="228" t="str">
        <f>IF(O52&gt;=95%,$L$7,IF(O52&gt;=70%,$K$7,IF(O52&gt;=50%,$J$7,IF(O52&lt;50%,$I$7,"ojo"))))</f>
        <v>ACEPTABLE</v>
      </c>
      <c r="R52" s="153" t="s">
        <v>276</v>
      </c>
      <c r="S52" s="190" t="s">
        <v>363</v>
      </c>
      <c r="T52" s="188" t="s">
        <v>332</v>
      </c>
    </row>
    <row r="53" spans="1:20" ht="110.25" customHeight="1">
      <c r="A53" s="9" t="s">
        <v>92</v>
      </c>
      <c r="B53" s="9" t="s">
        <v>30</v>
      </c>
      <c r="C53" s="76" t="s">
        <v>154</v>
      </c>
      <c r="D53" s="76" t="s">
        <v>94</v>
      </c>
      <c r="E53" s="9" t="s">
        <v>205</v>
      </c>
      <c r="F53" s="77" t="s">
        <v>46</v>
      </c>
      <c r="G53" s="9" t="s">
        <v>188</v>
      </c>
      <c r="H53" s="78">
        <v>0.95</v>
      </c>
      <c r="I53" s="9" t="s">
        <v>22</v>
      </c>
      <c r="J53" s="9" t="s">
        <v>23</v>
      </c>
      <c r="K53" s="9" t="s">
        <v>24</v>
      </c>
      <c r="L53" s="9" t="s">
        <v>25</v>
      </c>
      <c r="M53" s="154">
        <v>67</v>
      </c>
      <c r="N53" s="154">
        <v>164</v>
      </c>
      <c r="O53" s="116">
        <f t="shared" si="9"/>
        <v>0.40853658536585363</v>
      </c>
      <c r="P53" s="116">
        <f t="shared" si="10"/>
        <v>0.4300385109114249</v>
      </c>
      <c r="Q53" s="230" t="str">
        <f>IF(O53&gt;=95%,$L$7,IF(O53&gt;=70%,$K$7,IF(O53&gt;=50%,$J$7,IF(O53&lt;50%,$I$7,"ojo"))))</f>
        <v>INSATISFACTORIO</v>
      </c>
      <c r="R53" s="153" t="s">
        <v>277</v>
      </c>
      <c r="S53" s="190" t="s">
        <v>338</v>
      </c>
      <c r="T53" s="188" t="s">
        <v>332</v>
      </c>
    </row>
    <row r="54" spans="1:20" ht="192" customHeight="1">
      <c r="A54" s="6" t="s">
        <v>95</v>
      </c>
      <c r="B54" s="6" t="s">
        <v>30</v>
      </c>
      <c r="C54" s="79" t="s">
        <v>155</v>
      </c>
      <c r="D54" s="79" t="s">
        <v>278</v>
      </c>
      <c r="E54" s="6" t="s">
        <v>215</v>
      </c>
      <c r="F54" s="6" t="s">
        <v>32</v>
      </c>
      <c r="G54" s="6" t="s">
        <v>33</v>
      </c>
      <c r="H54" s="67">
        <v>1</v>
      </c>
      <c r="I54" s="6" t="s">
        <v>22</v>
      </c>
      <c r="J54" s="6" t="s">
        <v>23</v>
      </c>
      <c r="K54" s="6" t="s">
        <v>24</v>
      </c>
      <c r="L54" s="6" t="s">
        <v>25</v>
      </c>
      <c r="M54" s="117">
        <v>13</v>
      </c>
      <c r="N54" s="117">
        <v>13</v>
      </c>
      <c r="O54" s="112">
        <f>M54/N54</f>
        <v>1</v>
      </c>
      <c r="P54" s="112">
        <f aca="true" t="shared" si="11" ref="P54:P62">O54/H54</f>
        <v>1</v>
      </c>
      <c r="Q54" s="229" t="str">
        <f t="shared" si="2"/>
        <v>SATISFACTORIO</v>
      </c>
      <c r="R54" s="157" t="s">
        <v>279</v>
      </c>
      <c r="S54" s="191" t="s">
        <v>325</v>
      </c>
      <c r="T54" s="217" t="s">
        <v>332</v>
      </c>
    </row>
    <row r="55" spans="1:20" ht="183" customHeight="1">
      <c r="A55" s="6" t="s">
        <v>95</v>
      </c>
      <c r="B55" s="6" t="s">
        <v>34</v>
      </c>
      <c r="C55" s="79" t="s">
        <v>158</v>
      </c>
      <c r="D55" s="79" t="s">
        <v>156</v>
      </c>
      <c r="E55" s="6" t="s">
        <v>216</v>
      </c>
      <c r="F55" s="6" t="s">
        <v>157</v>
      </c>
      <c r="G55" s="6" t="s">
        <v>33</v>
      </c>
      <c r="H55" s="67">
        <v>1</v>
      </c>
      <c r="I55" s="6" t="s">
        <v>22</v>
      </c>
      <c r="J55" s="6" t="s">
        <v>23</v>
      </c>
      <c r="K55" s="6" t="s">
        <v>24</v>
      </c>
      <c r="L55" s="6" t="s">
        <v>25</v>
      </c>
      <c r="M55" s="117">
        <v>4</v>
      </c>
      <c r="N55" s="117">
        <v>4</v>
      </c>
      <c r="O55" s="112">
        <f>M55/N55</f>
        <v>1</v>
      </c>
      <c r="P55" s="112">
        <f t="shared" si="11"/>
        <v>1</v>
      </c>
      <c r="Q55" s="229" t="str">
        <f t="shared" si="2"/>
        <v>SATISFACTORIO</v>
      </c>
      <c r="R55" s="192" t="s">
        <v>303</v>
      </c>
      <c r="S55" s="191" t="s">
        <v>326</v>
      </c>
      <c r="T55" s="217" t="s">
        <v>332</v>
      </c>
    </row>
    <row r="56" spans="1:20" ht="104.25" customHeight="1">
      <c r="A56" s="6" t="s">
        <v>95</v>
      </c>
      <c r="B56" s="6" t="s">
        <v>30</v>
      </c>
      <c r="C56" s="79" t="s">
        <v>159</v>
      </c>
      <c r="D56" s="79" t="s">
        <v>96</v>
      </c>
      <c r="E56" s="6" t="s">
        <v>280</v>
      </c>
      <c r="F56" s="66" t="s">
        <v>32</v>
      </c>
      <c r="G56" s="6" t="s">
        <v>33</v>
      </c>
      <c r="H56" s="67">
        <v>1</v>
      </c>
      <c r="I56" s="6" t="s">
        <v>22</v>
      </c>
      <c r="J56" s="6" t="s">
        <v>23</v>
      </c>
      <c r="K56" s="6" t="s">
        <v>24</v>
      </c>
      <c r="L56" s="6" t="s">
        <v>25</v>
      </c>
      <c r="M56" s="117">
        <v>117</v>
      </c>
      <c r="N56" s="117">
        <v>117</v>
      </c>
      <c r="O56" s="112">
        <f aca="true" t="shared" si="12" ref="O56:O62">M56/N56</f>
        <v>1</v>
      </c>
      <c r="P56" s="112">
        <f t="shared" si="11"/>
        <v>1</v>
      </c>
      <c r="Q56" s="229" t="str">
        <f t="shared" si="2"/>
        <v>SATISFACTORIO</v>
      </c>
      <c r="R56" s="158" t="s">
        <v>281</v>
      </c>
      <c r="S56" s="193" t="s">
        <v>327</v>
      </c>
      <c r="T56" s="217" t="s">
        <v>332</v>
      </c>
    </row>
    <row r="57" spans="1:20" ht="133.5" customHeight="1">
      <c r="A57" s="6" t="s">
        <v>95</v>
      </c>
      <c r="B57" s="6" t="s">
        <v>30</v>
      </c>
      <c r="C57" s="79" t="s">
        <v>164</v>
      </c>
      <c r="D57" s="79" t="s">
        <v>166</v>
      </c>
      <c r="E57" s="6" t="s">
        <v>282</v>
      </c>
      <c r="F57" s="66" t="s">
        <v>32</v>
      </c>
      <c r="G57" s="6" t="s">
        <v>33</v>
      </c>
      <c r="H57" s="67">
        <v>1</v>
      </c>
      <c r="I57" s="6" t="s">
        <v>22</v>
      </c>
      <c r="J57" s="6" t="s">
        <v>23</v>
      </c>
      <c r="K57" s="6" t="s">
        <v>24</v>
      </c>
      <c r="L57" s="6" t="s">
        <v>25</v>
      </c>
      <c r="M57" s="117">
        <v>2</v>
      </c>
      <c r="N57" s="117">
        <v>2</v>
      </c>
      <c r="O57" s="112">
        <f t="shared" si="12"/>
        <v>1</v>
      </c>
      <c r="P57" s="112">
        <f t="shared" si="11"/>
        <v>1</v>
      </c>
      <c r="Q57" s="225" t="str">
        <f t="shared" si="2"/>
        <v>SATISFACTORIO</v>
      </c>
      <c r="R57" s="158" t="s">
        <v>304</v>
      </c>
      <c r="S57" s="193" t="s">
        <v>361</v>
      </c>
      <c r="T57" s="217" t="s">
        <v>332</v>
      </c>
    </row>
    <row r="58" spans="1:20" ht="130.5" customHeight="1">
      <c r="A58" s="6" t="s">
        <v>95</v>
      </c>
      <c r="B58" s="6" t="s">
        <v>34</v>
      </c>
      <c r="C58" s="79" t="s">
        <v>165</v>
      </c>
      <c r="D58" s="79" t="s">
        <v>167</v>
      </c>
      <c r="E58" s="6" t="s">
        <v>283</v>
      </c>
      <c r="F58" s="66" t="s">
        <v>32</v>
      </c>
      <c r="G58" s="6" t="s">
        <v>33</v>
      </c>
      <c r="H58" s="67">
        <v>1</v>
      </c>
      <c r="I58" s="6" t="s">
        <v>22</v>
      </c>
      <c r="J58" s="6" t="s">
        <v>23</v>
      </c>
      <c r="K58" s="6" t="s">
        <v>24</v>
      </c>
      <c r="L58" s="6" t="s">
        <v>25</v>
      </c>
      <c r="M58" s="117">
        <v>2</v>
      </c>
      <c r="N58" s="118">
        <v>2</v>
      </c>
      <c r="O58" s="112">
        <f t="shared" si="12"/>
        <v>1</v>
      </c>
      <c r="P58" s="112">
        <f t="shared" si="11"/>
        <v>1</v>
      </c>
      <c r="Q58" s="225" t="str">
        <f t="shared" si="2"/>
        <v>SATISFACTORIO</v>
      </c>
      <c r="R58" s="158" t="s">
        <v>305</v>
      </c>
      <c r="S58" s="193" t="s">
        <v>361</v>
      </c>
      <c r="T58" s="217" t="s">
        <v>332</v>
      </c>
    </row>
    <row r="59" spans="1:20" ht="99" customHeight="1">
      <c r="A59" s="10" t="s">
        <v>97</v>
      </c>
      <c r="B59" s="10" t="s">
        <v>30</v>
      </c>
      <c r="C59" s="161" t="s">
        <v>98</v>
      </c>
      <c r="D59" s="10" t="s">
        <v>183</v>
      </c>
      <c r="E59" s="10" t="s">
        <v>189</v>
      </c>
      <c r="F59" s="80" t="s">
        <v>32</v>
      </c>
      <c r="G59" s="10" t="s">
        <v>188</v>
      </c>
      <c r="H59" s="81">
        <v>0.95</v>
      </c>
      <c r="I59" s="10" t="s">
        <v>22</v>
      </c>
      <c r="J59" s="10" t="s">
        <v>23</v>
      </c>
      <c r="K59" s="10" t="s">
        <v>24</v>
      </c>
      <c r="L59" s="10" t="s">
        <v>25</v>
      </c>
      <c r="M59" s="159">
        <v>35</v>
      </c>
      <c r="N59" s="159">
        <v>35</v>
      </c>
      <c r="O59" s="119">
        <f t="shared" si="12"/>
        <v>1</v>
      </c>
      <c r="P59" s="119">
        <f t="shared" si="11"/>
        <v>1.0526315789473684</v>
      </c>
      <c r="Q59" s="229" t="str">
        <f t="shared" si="2"/>
        <v>SATISFACTORIO</v>
      </c>
      <c r="R59" s="24" t="s">
        <v>229</v>
      </c>
      <c r="S59" s="194" t="s">
        <v>229</v>
      </c>
      <c r="T59" s="218" t="s">
        <v>332</v>
      </c>
    </row>
    <row r="60" spans="1:20" ht="127.5" customHeight="1">
      <c r="A60" s="10" t="s">
        <v>97</v>
      </c>
      <c r="B60" s="10" t="s">
        <v>30</v>
      </c>
      <c r="C60" s="161" t="s">
        <v>186</v>
      </c>
      <c r="D60" s="10" t="s">
        <v>100</v>
      </c>
      <c r="E60" s="10" t="s">
        <v>187</v>
      </c>
      <c r="F60" s="80" t="s">
        <v>32</v>
      </c>
      <c r="G60" s="10" t="s">
        <v>188</v>
      </c>
      <c r="H60" s="81">
        <v>0.95</v>
      </c>
      <c r="I60" s="10" t="s">
        <v>22</v>
      </c>
      <c r="J60" s="10" t="s">
        <v>23</v>
      </c>
      <c r="K60" s="10" t="s">
        <v>24</v>
      </c>
      <c r="L60" s="10" t="s">
        <v>25</v>
      </c>
      <c r="M60" s="159">
        <v>2902</v>
      </c>
      <c r="N60" s="159">
        <v>2902</v>
      </c>
      <c r="O60" s="119">
        <f>M60/N60</f>
        <v>1</v>
      </c>
      <c r="P60" s="119">
        <f t="shared" si="11"/>
        <v>1.0526315789473684</v>
      </c>
      <c r="Q60" s="229" t="str">
        <f>IF(O60&gt;=95%,$L$7,IF(O60&gt;=70%,$K$7,IF(O60&gt;=50%,$J$7,IF(O60&lt;50%,$I$7,"ojo"))))</f>
        <v>SATISFACTORIO</v>
      </c>
      <c r="R60" s="24" t="s">
        <v>284</v>
      </c>
      <c r="S60" s="194" t="s">
        <v>330</v>
      </c>
      <c r="T60" s="218" t="s">
        <v>332</v>
      </c>
    </row>
    <row r="61" spans="1:20" ht="76.5" customHeight="1">
      <c r="A61" s="10" t="s">
        <v>97</v>
      </c>
      <c r="B61" s="10" t="s">
        <v>30</v>
      </c>
      <c r="C61" s="161" t="s">
        <v>101</v>
      </c>
      <c r="D61" s="10" t="s">
        <v>102</v>
      </c>
      <c r="E61" s="10" t="s">
        <v>192</v>
      </c>
      <c r="F61" s="80" t="s">
        <v>32</v>
      </c>
      <c r="G61" s="10" t="s">
        <v>188</v>
      </c>
      <c r="H61" s="81">
        <v>0.95</v>
      </c>
      <c r="I61" s="10" t="s">
        <v>22</v>
      </c>
      <c r="J61" s="10" t="s">
        <v>23</v>
      </c>
      <c r="K61" s="10" t="s">
        <v>24</v>
      </c>
      <c r="L61" s="10" t="s">
        <v>25</v>
      </c>
      <c r="M61" s="159">
        <v>152</v>
      </c>
      <c r="N61" s="159">
        <v>152</v>
      </c>
      <c r="O61" s="119">
        <f t="shared" si="12"/>
        <v>1</v>
      </c>
      <c r="P61" s="119">
        <f t="shared" si="11"/>
        <v>1.0526315789473684</v>
      </c>
      <c r="Q61" s="229" t="str">
        <f t="shared" si="2"/>
        <v>SATISFACTORIO</v>
      </c>
      <c r="R61" s="25" t="s">
        <v>226</v>
      </c>
      <c r="S61" s="194" t="s">
        <v>226</v>
      </c>
      <c r="T61" s="218" t="s">
        <v>332</v>
      </c>
    </row>
    <row r="62" spans="1:20" ht="109.5" customHeight="1">
      <c r="A62" s="10" t="s">
        <v>97</v>
      </c>
      <c r="B62" s="10" t="s">
        <v>34</v>
      </c>
      <c r="C62" s="161" t="s">
        <v>99</v>
      </c>
      <c r="D62" s="10" t="s">
        <v>190</v>
      </c>
      <c r="E62" s="10" t="s">
        <v>191</v>
      </c>
      <c r="F62" s="80" t="s">
        <v>32</v>
      </c>
      <c r="G62" s="10" t="s">
        <v>188</v>
      </c>
      <c r="H62" s="81">
        <v>0.95</v>
      </c>
      <c r="I62" s="10" t="s">
        <v>22</v>
      </c>
      <c r="J62" s="10" t="s">
        <v>23</v>
      </c>
      <c r="K62" s="10" t="s">
        <v>24</v>
      </c>
      <c r="L62" s="10" t="s">
        <v>25</v>
      </c>
      <c r="M62" s="15">
        <v>16946</v>
      </c>
      <c r="N62" s="15">
        <v>16946</v>
      </c>
      <c r="O62" s="119">
        <f t="shared" si="12"/>
        <v>1</v>
      </c>
      <c r="P62" s="119">
        <f t="shared" si="11"/>
        <v>1.0526315789473684</v>
      </c>
      <c r="Q62" s="229" t="str">
        <f t="shared" si="2"/>
        <v>SATISFACTORIO</v>
      </c>
      <c r="R62" s="25" t="s">
        <v>227</v>
      </c>
      <c r="S62" s="194" t="s">
        <v>227</v>
      </c>
      <c r="T62" s="218" t="s">
        <v>332</v>
      </c>
    </row>
    <row r="63" spans="1:20" ht="78.75" customHeight="1">
      <c r="A63" s="11" t="s">
        <v>103</v>
      </c>
      <c r="B63" s="11" t="s">
        <v>30</v>
      </c>
      <c r="C63" s="162" t="s">
        <v>128</v>
      </c>
      <c r="D63" s="11" t="s">
        <v>104</v>
      </c>
      <c r="E63" s="11" t="s">
        <v>105</v>
      </c>
      <c r="F63" s="82" t="s">
        <v>65</v>
      </c>
      <c r="G63" s="11" t="s">
        <v>33</v>
      </c>
      <c r="H63" s="83">
        <v>1</v>
      </c>
      <c r="I63" s="11" t="s">
        <v>22</v>
      </c>
      <c r="J63" s="11" t="s">
        <v>23</v>
      </c>
      <c r="K63" s="11" t="s">
        <v>24</v>
      </c>
      <c r="L63" s="17" t="s">
        <v>25</v>
      </c>
      <c r="M63" s="160" t="s">
        <v>275</v>
      </c>
      <c r="N63" s="160" t="s">
        <v>275</v>
      </c>
      <c r="O63" s="120" t="s">
        <v>275</v>
      </c>
      <c r="P63" s="120" t="s">
        <v>275</v>
      </c>
      <c r="Q63" s="229" t="s">
        <v>275</v>
      </c>
      <c r="R63" s="26" t="s">
        <v>285</v>
      </c>
      <c r="S63" s="195" t="s">
        <v>340</v>
      </c>
      <c r="T63" s="196" t="s">
        <v>332</v>
      </c>
    </row>
    <row r="64" spans="1:20" ht="78.75" customHeight="1">
      <c r="A64" s="11" t="s">
        <v>103</v>
      </c>
      <c r="B64" s="11" t="s">
        <v>30</v>
      </c>
      <c r="C64" s="162" t="s">
        <v>131</v>
      </c>
      <c r="D64" s="11" t="s">
        <v>106</v>
      </c>
      <c r="E64" s="11" t="s">
        <v>107</v>
      </c>
      <c r="F64" s="82" t="s">
        <v>65</v>
      </c>
      <c r="G64" s="11" t="s">
        <v>33</v>
      </c>
      <c r="H64" s="83">
        <v>1</v>
      </c>
      <c r="I64" s="11" t="s">
        <v>22</v>
      </c>
      <c r="J64" s="11" t="s">
        <v>23</v>
      </c>
      <c r="K64" s="11" t="s">
        <v>24</v>
      </c>
      <c r="L64" s="11" t="s">
        <v>25</v>
      </c>
      <c r="M64" s="160">
        <v>502</v>
      </c>
      <c r="N64" s="160">
        <v>502</v>
      </c>
      <c r="O64" s="120">
        <f aca="true" t="shared" si="13" ref="O64:O71">M64/N64</f>
        <v>1</v>
      </c>
      <c r="P64" s="120">
        <f aca="true" t="shared" si="14" ref="P64:P71">O64/H64</f>
        <v>1</v>
      </c>
      <c r="Q64" s="229" t="str">
        <f>IF(O64&gt;=95%,$L$7,IF(O64&gt;=70%,$K$7,IF(O64&gt;=50%,$J$7,IF(O64&lt;50%,$I$7,"ojo"))))</f>
        <v>SATISFACTORIO</v>
      </c>
      <c r="R64" s="26" t="s">
        <v>286</v>
      </c>
      <c r="S64" s="195" t="s">
        <v>323</v>
      </c>
      <c r="T64" s="196" t="s">
        <v>332</v>
      </c>
    </row>
    <row r="65" spans="1:20" ht="78.75" customHeight="1">
      <c r="A65" s="11" t="s">
        <v>103</v>
      </c>
      <c r="B65" s="11" t="s">
        <v>30</v>
      </c>
      <c r="C65" s="162" t="s">
        <v>129</v>
      </c>
      <c r="D65" s="11" t="s">
        <v>108</v>
      </c>
      <c r="E65" s="11" t="s">
        <v>109</v>
      </c>
      <c r="F65" s="82" t="s">
        <v>65</v>
      </c>
      <c r="G65" s="11" t="s">
        <v>33</v>
      </c>
      <c r="H65" s="83">
        <v>1</v>
      </c>
      <c r="I65" s="11" t="s">
        <v>22</v>
      </c>
      <c r="J65" s="11" t="s">
        <v>23</v>
      </c>
      <c r="K65" s="17" t="s">
        <v>24</v>
      </c>
      <c r="L65" s="11" t="s">
        <v>25</v>
      </c>
      <c r="M65" s="160">
        <v>1</v>
      </c>
      <c r="N65" s="160">
        <v>1</v>
      </c>
      <c r="O65" s="120">
        <f t="shared" si="13"/>
        <v>1</v>
      </c>
      <c r="P65" s="120">
        <f t="shared" si="14"/>
        <v>1</v>
      </c>
      <c r="Q65" s="229" t="str">
        <f>IF(O65&gt;=95%,$L$7,IF(O65&gt;=70%,$K$7,IF(O65&gt;=50%,$J$7,IF(O65&lt;50%,$I$7,"ojo"))))</f>
        <v>SATISFACTORIO</v>
      </c>
      <c r="R65" s="27" t="s">
        <v>316</v>
      </c>
      <c r="S65" s="195" t="s">
        <v>324</v>
      </c>
      <c r="T65" s="196" t="s">
        <v>332</v>
      </c>
    </row>
    <row r="66" spans="1:20" ht="78.75" customHeight="1">
      <c r="A66" s="11" t="s">
        <v>103</v>
      </c>
      <c r="B66" s="11" t="s">
        <v>30</v>
      </c>
      <c r="C66" s="162" t="s">
        <v>130</v>
      </c>
      <c r="D66" s="11" t="s">
        <v>110</v>
      </c>
      <c r="E66" s="11" t="s">
        <v>111</v>
      </c>
      <c r="F66" s="82" t="s">
        <v>65</v>
      </c>
      <c r="G66" s="11" t="s">
        <v>33</v>
      </c>
      <c r="H66" s="83">
        <v>1</v>
      </c>
      <c r="I66" s="11" t="s">
        <v>22</v>
      </c>
      <c r="J66" s="11" t="s">
        <v>23</v>
      </c>
      <c r="K66" s="11" t="s">
        <v>24</v>
      </c>
      <c r="L66" s="11" t="s">
        <v>25</v>
      </c>
      <c r="M66" s="160">
        <v>231</v>
      </c>
      <c r="N66" s="160">
        <v>231</v>
      </c>
      <c r="O66" s="120">
        <f t="shared" si="13"/>
        <v>1</v>
      </c>
      <c r="P66" s="120">
        <f t="shared" si="14"/>
        <v>1</v>
      </c>
      <c r="Q66" s="229" t="str">
        <f t="shared" si="2"/>
        <v>SATISFACTORIO</v>
      </c>
      <c r="R66" s="26" t="s">
        <v>224</v>
      </c>
      <c r="S66" s="195" t="s">
        <v>322</v>
      </c>
      <c r="T66" s="196" t="s">
        <v>332</v>
      </c>
    </row>
    <row r="67" spans="1:20" ht="409.5" customHeight="1">
      <c r="A67" s="7" t="s">
        <v>112</v>
      </c>
      <c r="B67" s="7" t="s">
        <v>30</v>
      </c>
      <c r="C67" s="163" t="s">
        <v>113</v>
      </c>
      <c r="D67" s="7" t="s">
        <v>209</v>
      </c>
      <c r="E67" s="7" t="s">
        <v>210</v>
      </c>
      <c r="F67" s="70" t="s">
        <v>32</v>
      </c>
      <c r="G67" s="7" t="s">
        <v>33</v>
      </c>
      <c r="H67" s="71">
        <v>0.95</v>
      </c>
      <c r="I67" s="7" t="s">
        <v>22</v>
      </c>
      <c r="J67" s="7" t="s">
        <v>23</v>
      </c>
      <c r="K67" s="7" t="s">
        <v>24</v>
      </c>
      <c r="L67" s="7" t="s">
        <v>25</v>
      </c>
      <c r="M67" s="197">
        <v>7</v>
      </c>
      <c r="N67" s="197">
        <v>8</v>
      </c>
      <c r="O67" s="113">
        <f t="shared" si="13"/>
        <v>0.875</v>
      </c>
      <c r="P67" s="113">
        <f t="shared" si="14"/>
        <v>0.9210526315789475</v>
      </c>
      <c r="Q67" s="228" t="str">
        <f t="shared" si="2"/>
        <v>ACEPTABLE</v>
      </c>
      <c r="R67" s="198" t="s">
        <v>317</v>
      </c>
      <c r="S67" s="214" t="s">
        <v>364</v>
      </c>
      <c r="T67" s="215" t="s">
        <v>332</v>
      </c>
    </row>
    <row r="68" spans="1:20" ht="229.5" customHeight="1">
      <c r="A68" s="7" t="s">
        <v>112</v>
      </c>
      <c r="B68" s="7" t="s">
        <v>30</v>
      </c>
      <c r="C68" s="163" t="s">
        <v>114</v>
      </c>
      <c r="D68" s="7" t="s">
        <v>211</v>
      </c>
      <c r="E68" s="84" t="s">
        <v>287</v>
      </c>
      <c r="F68" s="70" t="s">
        <v>32</v>
      </c>
      <c r="G68" s="7" t="s">
        <v>33</v>
      </c>
      <c r="H68" s="71">
        <v>0.95</v>
      </c>
      <c r="I68" s="7" t="s">
        <v>22</v>
      </c>
      <c r="J68" s="7" t="s">
        <v>23</v>
      </c>
      <c r="K68" s="7" t="s">
        <v>24</v>
      </c>
      <c r="L68" s="7" t="s">
        <v>25</v>
      </c>
      <c r="M68" s="197">
        <f>92-8</f>
        <v>84</v>
      </c>
      <c r="N68" s="197">
        <f>71+21</f>
        <v>92</v>
      </c>
      <c r="O68" s="113">
        <f t="shared" si="13"/>
        <v>0.9130434782608695</v>
      </c>
      <c r="P68" s="113">
        <f t="shared" si="14"/>
        <v>0.9610983981693364</v>
      </c>
      <c r="Q68" s="228" t="str">
        <f t="shared" si="2"/>
        <v>ACEPTABLE</v>
      </c>
      <c r="R68" s="198" t="s">
        <v>222</v>
      </c>
      <c r="S68" s="214" t="s">
        <v>349</v>
      </c>
      <c r="T68" s="215" t="s">
        <v>332</v>
      </c>
    </row>
    <row r="69" spans="1:20" ht="168.75" customHeight="1">
      <c r="A69" s="12" t="s">
        <v>116</v>
      </c>
      <c r="B69" s="12" t="s">
        <v>30</v>
      </c>
      <c r="C69" s="85" t="s">
        <v>175</v>
      </c>
      <c r="D69" s="85" t="s">
        <v>174</v>
      </c>
      <c r="E69" s="12" t="s">
        <v>176</v>
      </c>
      <c r="F69" s="86" t="s">
        <v>32</v>
      </c>
      <c r="G69" s="12" t="s">
        <v>33</v>
      </c>
      <c r="H69" s="87">
        <v>0.9</v>
      </c>
      <c r="I69" s="12" t="s">
        <v>22</v>
      </c>
      <c r="J69" s="12" t="s">
        <v>23</v>
      </c>
      <c r="K69" s="12" t="s">
        <v>24</v>
      </c>
      <c r="L69" s="12" t="s">
        <v>25</v>
      </c>
      <c r="M69" s="199">
        <f>55+14</f>
        <v>69</v>
      </c>
      <c r="N69" s="199">
        <f>55+14</f>
        <v>69</v>
      </c>
      <c r="O69" s="121">
        <f t="shared" si="13"/>
        <v>1</v>
      </c>
      <c r="P69" s="121">
        <f t="shared" si="14"/>
        <v>1.1111111111111112</v>
      </c>
      <c r="Q69" s="229" t="str">
        <f t="shared" si="2"/>
        <v>SATISFACTORIO</v>
      </c>
      <c r="R69" s="200" t="s">
        <v>306</v>
      </c>
      <c r="S69" s="206" t="s">
        <v>318</v>
      </c>
      <c r="T69" s="205" t="s">
        <v>319</v>
      </c>
    </row>
    <row r="70" spans="1:20" ht="120" customHeight="1">
      <c r="A70" s="12" t="s">
        <v>116</v>
      </c>
      <c r="B70" s="12" t="s">
        <v>34</v>
      </c>
      <c r="C70" s="85" t="s">
        <v>178</v>
      </c>
      <c r="D70" s="85" t="s">
        <v>177</v>
      </c>
      <c r="E70" s="12" t="s">
        <v>182</v>
      </c>
      <c r="F70" s="86" t="s">
        <v>32</v>
      </c>
      <c r="G70" s="12" t="s">
        <v>33</v>
      </c>
      <c r="H70" s="88">
        <v>0.9</v>
      </c>
      <c r="I70" s="12" t="s">
        <v>22</v>
      </c>
      <c r="J70" s="12" t="s">
        <v>23</v>
      </c>
      <c r="K70" s="12" t="s">
        <v>24</v>
      </c>
      <c r="L70" s="12" t="s">
        <v>25</v>
      </c>
      <c r="M70" s="199">
        <v>69</v>
      </c>
      <c r="N70" s="199">
        <v>69</v>
      </c>
      <c r="O70" s="121">
        <f t="shared" si="13"/>
        <v>1</v>
      </c>
      <c r="P70" s="121">
        <f t="shared" si="14"/>
        <v>1.1111111111111112</v>
      </c>
      <c r="Q70" s="229" t="str">
        <f t="shared" si="2"/>
        <v>SATISFACTORIO</v>
      </c>
      <c r="R70" s="200" t="s">
        <v>307</v>
      </c>
      <c r="S70" s="206" t="s">
        <v>320</v>
      </c>
      <c r="T70" s="205" t="s">
        <v>319</v>
      </c>
    </row>
    <row r="71" spans="1:20" ht="170.25" customHeight="1">
      <c r="A71" s="12" t="s">
        <v>116</v>
      </c>
      <c r="B71" s="12" t="s">
        <v>34</v>
      </c>
      <c r="C71" s="85" t="s">
        <v>179</v>
      </c>
      <c r="D71" s="85" t="s">
        <v>180</v>
      </c>
      <c r="E71" s="12" t="s">
        <v>181</v>
      </c>
      <c r="F71" s="86" t="s">
        <v>32</v>
      </c>
      <c r="G71" s="12" t="s">
        <v>33</v>
      </c>
      <c r="H71" s="88">
        <v>0.9</v>
      </c>
      <c r="I71" s="12" t="s">
        <v>22</v>
      </c>
      <c r="J71" s="12" t="s">
        <v>23</v>
      </c>
      <c r="K71" s="12" t="s">
        <v>24</v>
      </c>
      <c r="L71" s="12" t="s">
        <v>25</v>
      </c>
      <c r="M71" s="199">
        <v>68</v>
      </c>
      <c r="N71" s="199">
        <v>69</v>
      </c>
      <c r="O71" s="121">
        <f t="shared" si="13"/>
        <v>0.9855072463768116</v>
      </c>
      <c r="P71" s="121">
        <f t="shared" si="14"/>
        <v>1.0950080515297906</v>
      </c>
      <c r="Q71" s="229" t="str">
        <f t="shared" si="2"/>
        <v>SATISFACTORIO</v>
      </c>
      <c r="R71" s="200" t="s">
        <v>308</v>
      </c>
      <c r="S71" s="206" t="s">
        <v>321</v>
      </c>
      <c r="T71" s="205" t="s">
        <v>319</v>
      </c>
    </row>
    <row r="72" spans="1:18" ht="15">
      <c r="A72" s="89"/>
      <c r="B72" s="89"/>
      <c r="C72" s="89"/>
      <c r="D72" s="89"/>
      <c r="E72" s="90"/>
      <c r="F72" s="89"/>
      <c r="G72" s="89"/>
      <c r="H72" s="91"/>
      <c r="I72" s="91"/>
      <c r="J72" s="91"/>
      <c r="K72" s="91"/>
      <c r="L72" s="91"/>
      <c r="M72" s="91"/>
      <c r="N72" s="91"/>
      <c r="O72" s="89"/>
      <c r="P72" s="89"/>
      <c r="Q72" s="89"/>
      <c r="R72" s="89"/>
    </row>
    <row r="73" spans="1:18" ht="15">
      <c r="A73" s="89"/>
      <c r="B73" s="89"/>
      <c r="C73" s="89"/>
      <c r="D73" s="89"/>
      <c r="E73" s="90"/>
      <c r="F73" s="89"/>
      <c r="G73" s="89"/>
      <c r="H73" s="89"/>
      <c r="I73" s="89"/>
      <c r="J73" s="89"/>
      <c r="K73" s="89"/>
      <c r="L73" s="89"/>
      <c r="M73" s="89"/>
      <c r="N73" s="89"/>
      <c r="O73" s="89"/>
      <c r="P73" s="89"/>
      <c r="Q73" s="89"/>
      <c r="R73" s="89"/>
    </row>
    <row r="74" spans="3:14" ht="15">
      <c r="C74" s="92"/>
      <c r="D74" s="236"/>
      <c r="F74" s="237" t="s">
        <v>217</v>
      </c>
      <c r="G74" s="237"/>
      <c r="H74" s="237"/>
      <c r="I74" s="237"/>
      <c r="J74" s="237"/>
      <c r="K74" s="237"/>
      <c r="L74" s="237"/>
      <c r="M74" s="237"/>
      <c r="N74" s="237"/>
    </row>
    <row r="75" spans="4:14" ht="15">
      <c r="D75" s="236"/>
      <c r="F75" s="237"/>
      <c r="G75" s="237"/>
      <c r="H75" s="237"/>
      <c r="I75" s="237"/>
      <c r="J75" s="237"/>
      <c r="K75" s="237"/>
      <c r="L75" s="237"/>
      <c r="M75" s="237"/>
      <c r="N75" s="237"/>
    </row>
    <row r="86" ht="23.25">
      <c r="X86" s="94"/>
    </row>
    <row r="89" spans="24:25" ht="28.5">
      <c r="X89" s="95"/>
      <c r="Y89" s="96"/>
    </row>
    <row r="93" ht="15">
      <c r="I93" s="97"/>
    </row>
    <row r="109" spans="7:10" ht="26.25">
      <c r="G109" s="98"/>
      <c r="H109" s="99"/>
      <c r="I109" s="100"/>
      <c r="J109" s="101"/>
    </row>
    <row r="118" ht="26.25">
      <c r="F118" s="102"/>
    </row>
    <row r="128" ht="15">
      <c r="E128" s="103"/>
    </row>
    <row r="145" ht="15">
      <c r="F145" s="104"/>
    </row>
  </sheetData>
  <sheetProtection/>
  <mergeCells count="14">
    <mergeCell ref="D74:D75"/>
    <mergeCell ref="F74:N75"/>
    <mergeCell ref="A6:H6"/>
    <mergeCell ref="I6:L6"/>
    <mergeCell ref="R1:T3"/>
    <mergeCell ref="R4:T4"/>
    <mergeCell ref="R5:T5"/>
    <mergeCell ref="M6:T6"/>
    <mergeCell ref="A4:B4"/>
    <mergeCell ref="C4:J4"/>
    <mergeCell ref="A1:B3"/>
    <mergeCell ref="C2:Q3"/>
    <mergeCell ref="C1:Q1"/>
    <mergeCell ref="K4:Q4"/>
  </mergeCells>
  <conditionalFormatting sqref="Q8:Q71">
    <cfRule type="containsText" priority="3" dxfId="4" operator="containsText" stopIfTrue="1" text="SATISFACTORIO">
      <formula>NOT(ISERROR(SEARCH("SATISFACTORIO",Q8)))</formula>
    </cfRule>
    <cfRule type="containsText" priority="4" dxfId="3" operator="containsText" stopIfTrue="1" text="ACEPTABLE">
      <formula>NOT(ISERROR(SEARCH("ACEPTABLE",Q8)))</formula>
    </cfRule>
    <cfRule type="containsText" priority="5" dxfId="2" operator="containsText" stopIfTrue="1" text="MINIMO">
      <formula>NOT(ISERROR(SEARCH("MINIMO",Q8)))</formula>
    </cfRule>
    <cfRule type="containsText" priority="6" dxfId="1" operator="containsText" stopIfTrue="1" text="INSATISFACTORIO">
      <formula>NOT(ISERROR(SEARCH("INSATISFACTORIO",Q8)))</formula>
    </cfRule>
  </conditionalFormatting>
  <conditionalFormatting sqref="Q21:Q22">
    <cfRule type="containsText" priority="2" dxfId="1" operator="containsText" stopIfTrue="1" text="INSATISFACTORIO">
      <formula>NOT(ISERROR(SEARCH("INSATISFACTORIO",Q21)))</formula>
    </cfRule>
  </conditionalFormatting>
  <conditionalFormatting sqref="Q53">
    <cfRule type="containsText" priority="1" dxfId="0" operator="containsText" stopIfTrue="1" text="INSATISFACTORIO">
      <formula>NOT(ISERROR(SEARCH("INSATISFACTORIO",Q53)))</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5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 sqref="B1:E12"/>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2013-03-22T19:57:17Z</cp:lastPrinted>
  <dcterms:created xsi:type="dcterms:W3CDTF">2009-10-06T19:46:28Z</dcterms:created>
  <dcterms:modified xsi:type="dcterms:W3CDTF">2014-08-05T19:47:35Z</dcterms:modified>
  <cp:category/>
  <cp:version/>
  <cp:contentType/>
  <cp:contentStatus/>
</cp:coreProperties>
</file>